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Смета  14-гр. (1)" sheetId="1" r:id="rId1"/>
    <sheet name="Source" sheetId="2" r:id="rId2"/>
    <sheet name="SmtRes" sheetId="3" r:id="rId3"/>
    <sheet name="EtalonRes" sheetId="4" r:id="rId4"/>
    <sheet name="ClcRes" sheetId="5" r:id="rId5"/>
  </sheets>
  <definedNames/>
  <calcPr fullCalcOnLoad="1" refMode="R1C1"/>
</workbook>
</file>

<file path=xl/sharedStrings.xml><?xml version="1.0" encoding="utf-8"?>
<sst xmlns="http://schemas.openxmlformats.org/spreadsheetml/2006/main" count="807" uniqueCount="178">
  <si>
    <t>BabyСмета  (495) 974-1589</t>
  </si>
  <si>
    <t>_PS_</t>
  </si>
  <si>
    <t>BabyСмета</t>
  </si>
  <si>
    <t/>
  </si>
  <si>
    <t>Новая локальная смета</t>
  </si>
  <si>
    <t>Сметные нормы списания</t>
  </si>
  <si>
    <t>Коды ценников</t>
  </si>
  <si>
    <t>ТЕР Воронеж</t>
  </si>
  <si>
    <t>Расчет для версии 6</t>
  </si>
  <si>
    <t>Воронежская область</t>
  </si>
  <si>
    <t>Поправки  для НБ 2001 года от октября 2007 года  отредактированные 24.02.2009</t>
  </si>
  <si>
    <t>{149C9FCC-45EB-40F5-BE06-787F1867DA1D}</t>
  </si>
  <si>
    <t>1</t>
  </si>
  <si>
    <t>58-17-1</t>
  </si>
  <si>
    <t>Разборка покрытий кровель из рулонных материалов</t>
  </si>
  <si>
    <t>100 м2</t>
  </si>
  <si>
    <t>ТЕРр Воронежской обл., сб.58,поз.17-1</t>
  </si>
  <si>
    <t>12-01-010-1</t>
  </si>
  <si>
    <t>Поправка: 00_МДС_35_3.6  Наименование:  Ремонт существующих зданий (включая жилые дома) без расселения</t>
  </si>
  <si>
    <t>)*1,5</t>
  </si>
  <si>
    <t>)*0,94</t>
  </si>
  <si>
    <t>100 м2 покрытий кровель</t>
  </si>
  <si>
    <t>Ремонтно-строительные работы</t>
  </si>
  <si>
    <t>Крыши, кровли</t>
  </si>
  <si>
    <t>58</t>
  </si>
  <si>
    <t>Поправка: 00_МДС_35_3.6</t>
  </si>
  <si>
    <t>2</t>
  </si>
  <si>
    <t>58-16-3</t>
  </si>
  <si>
    <t>Ремонт цементной стяжки площадью заделки до 1,0 м2</t>
  </si>
  <si>
    <t>100 шт.</t>
  </si>
  <si>
    <t>ТЕРр Воронежской обл., сб.58,поз.16-3</t>
  </si>
  <si>
    <t>100 мест</t>
  </si>
  <si>
    <t>3</t>
  </si>
  <si>
    <t>12-01-002-8</t>
  </si>
  <si>
    <t>Устройство кровель плоских из наплавляемых материалов: в три слоя</t>
  </si>
  <si>
    <t>ТЕР Воронежской обл., сб.12,гл.01,табл.002,поз.8</t>
  </si>
  <si>
    <t>Поправка: 00_МДС_38_3.6.а  Наименование:  Ремонт существующих зданий (включая жилые дома) без расселения</t>
  </si>
  <si>
    <t>Общестроительные работы</t>
  </si>
  <si>
    <t>Кровли</t>
  </si>
  <si>
    <t>12</t>
  </si>
  <si>
    <t>Поправка: 00_МДС_38_3.6.а</t>
  </si>
  <si>
    <t>4</t>
  </si>
  <si>
    <t>12-01-004-4</t>
  </si>
  <si>
    <t>Устройство примыканий кровель из наплавляемых материалов к стенам и парапетам высотой до 600 мм без фартуков</t>
  </si>
  <si>
    <t>100 м</t>
  </si>
  <si>
    <t>ТЕР Воронежской обл., сб.12,гл.01,табл.004,поз.4</t>
  </si>
  <si>
    <t>5</t>
  </si>
  <si>
    <t>Устройство мелких покрытий (брандмауэры, парапеты, свесы и т.п.) из листовой оцинкованной стали</t>
  </si>
  <si>
    <t>ТЕР Воронежской обл., сб.12,гл.01,табл.010,поз.1</t>
  </si>
  <si>
    <t>ПЗ</t>
  </si>
  <si>
    <t>Прямые затраты</t>
  </si>
  <si>
    <t>СтМат</t>
  </si>
  <si>
    <t>Стоимость материалов</t>
  </si>
  <si>
    <t>СтМатЗак</t>
  </si>
  <si>
    <t>Стоимость материалов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</si>
  <si>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</si>
  <si>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</si>
  <si>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</si>
  <si>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</si>
  <si>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</si>
  <si>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</si>
  <si>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</si>
  <si>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</si>
  <si>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</si>
  <si>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</si>
  <si>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</si>
  <si>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</si>
  <si>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</si>
  <si>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</si>
  <si>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</si>
  <si>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</si>
  <si>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</si>
  <si>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</si>
  <si>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ит5</t>
  </si>
  <si>
    <t>Итого по смете в базисном уровне цен</t>
  </si>
  <si>
    <t>ит1</t>
  </si>
  <si>
    <t>Индексы перехода в текущий уровень цен</t>
  </si>
  <si>
    <t>ит2</t>
  </si>
  <si>
    <t>Индекс к основной заработной плате</t>
  </si>
  <si>
    <t>ит3</t>
  </si>
  <si>
    <t>Индекс к эксплуатации машин и механизмов</t>
  </si>
  <si>
    <t>ит4</t>
  </si>
  <si>
    <t>Индекс к стоимости материалов</t>
  </si>
  <si>
    <t>ит6</t>
  </si>
  <si>
    <t>Основная з/п в текущем уровне цен</t>
  </si>
  <si>
    <t>ит7</t>
  </si>
  <si>
    <t>Эксплуатация машин и механизмов в текущем уровне цен</t>
  </si>
  <si>
    <t>ит8</t>
  </si>
  <si>
    <t>Стоимость материалов в текущем уровне цен</t>
  </si>
  <si>
    <t>ит9</t>
  </si>
  <si>
    <t>ит10</t>
  </si>
  <si>
    <t>ит11</t>
  </si>
  <si>
    <t>Итого по смете в текущем уровне цен</t>
  </si>
  <si>
    <t>1-2.0-36</t>
  </si>
  <si>
    <t>Затраты труда рабочих-строителей (средний разряд 2.0)</t>
  </si>
  <si>
    <t>чел.ч</t>
  </si>
  <si>
    <t>ЧЕЛ.Ч</t>
  </si>
  <si>
    <t>030401</t>
  </si>
  <si>
    <t>Лебедки электрические, тяговым усилием до 5,79 (0,59) кH (т)</t>
  </si>
  <si>
    <t>маш.ч</t>
  </si>
  <si>
    <t>МАШ.Ч</t>
  </si>
  <si>
    <t>999-9900</t>
  </si>
  <si>
    <t>Строительный мусор</t>
  </si>
  <si>
    <t>т</t>
  </si>
  <si>
    <t>1-3.3-36</t>
  </si>
  <si>
    <t>Затраты труда рабочих-строителей (средний разряд 3.3)</t>
  </si>
  <si>
    <t>Затраты труда машинистов</t>
  </si>
  <si>
    <t>чел.час</t>
  </si>
  <si>
    <t>050101</t>
  </si>
  <si>
    <t>Компрессоры передвижные с двигателем внутреннего сгорания давлением до 686 кПа (7 ат) 2,2 м3/мин</t>
  </si>
  <si>
    <t>330804</t>
  </si>
  <si>
    <t>Молотки отбойные пневматические</t>
  </si>
  <si>
    <t>101-1305</t>
  </si>
  <si>
    <t>Портландцемент общестроительного назначения бездобавочный марки 400</t>
  </si>
  <si>
    <t>402-0004</t>
  </si>
  <si>
    <t>Раствор готовый кладочный цементный, марка 100</t>
  </si>
  <si>
    <t>м3</t>
  </si>
  <si>
    <t>1-3.8-36</t>
  </si>
  <si>
    <t>Затраты труда рабочих-строителей (средний разряд 3.8)</t>
  </si>
  <si>
    <t>020129</t>
  </si>
  <si>
    <t>Краны башенные при работе на других видах строительства (кроме монтажа технологического оборудования) 8 т</t>
  </si>
  <si>
    <t>021141</t>
  </si>
  <si>
    <t>Краны на автомобильном ходу при работе на других видах строительства (кроме магистральных трубопроводов) 10 т</t>
  </si>
  <si>
    <t>150401</t>
  </si>
  <si>
    <t>Горелки газопламенные</t>
  </si>
  <si>
    <t>400001</t>
  </si>
  <si>
    <t>Автомобили бортовые грузоподъемностью до 5 т</t>
  </si>
  <si>
    <t>101-1961</t>
  </si>
  <si>
    <t>Материалы рулонные кровельные для верхнего слоя, изопласт ЭKП-4.5</t>
  </si>
  <si>
    <t>м2</t>
  </si>
  <si>
    <t>101-1962</t>
  </si>
  <si>
    <t>Материалы рулонные кровельные для нижних слоев, изопласт ЭПП-4</t>
  </si>
  <si>
    <t>542-0042</t>
  </si>
  <si>
    <t>Пропан-бутан, смесь техническая</t>
  </si>
  <si>
    <t>кг</t>
  </si>
  <si>
    <t>1-3.6-36</t>
  </si>
  <si>
    <t>Затраты труда рабочих-строителей (средний разряд 3.6)</t>
  </si>
  <si>
    <t>101-1746</t>
  </si>
  <si>
    <t>Рубероид кровельный с мелкой посыпкой РМ-350</t>
  </si>
  <si>
    <t>1-3.0-36</t>
  </si>
  <si>
    <t>Затраты труда рабочих-строителей (средний разряд 3.0)</t>
  </si>
  <si>
    <t>101-0195</t>
  </si>
  <si>
    <t>Гвозди толевые круглые 3.0х40 мм</t>
  </si>
  <si>
    <t>101-0795</t>
  </si>
  <si>
    <t>Проволока канатная оцинкованная диаметром 3 мм</t>
  </si>
  <si>
    <t>101-1875</t>
  </si>
  <si>
    <t>Сталь оцинкованная листовая толщина листа 0.7 мм</t>
  </si>
  <si>
    <t>Утверждаю</t>
  </si>
  <si>
    <t>Смету в сумме</t>
  </si>
  <si>
    <t>Л О К А Л Ь Н А Я   С М Е Т А</t>
  </si>
  <si>
    <t xml:space="preserve">Сметная стоимость </t>
  </si>
  <si>
    <t xml:space="preserve">Нормативная трудоемкость </t>
  </si>
  <si>
    <t xml:space="preserve">Средства на оплату труда </t>
  </si>
  <si>
    <t>Составлена в текущих ценах</t>
  </si>
  <si>
    <t>№ п/п</t>
  </si>
  <si>
    <t>Шифр норм</t>
  </si>
  <si>
    <t>Наименование видов работ и затрат</t>
  </si>
  <si>
    <t>Единица измерения</t>
  </si>
  <si>
    <t>Количество</t>
  </si>
  <si>
    <t>На единицу</t>
  </si>
  <si>
    <t>Всего</t>
  </si>
  <si>
    <t>Сметная стоимость в текущих (прогнозных) ценах, руб.</t>
  </si>
  <si>
    <t>Общая</t>
  </si>
  <si>
    <t>В том числе</t>
  </si>
  <si>
    <t>Основная зарплата</t>
  </si>
  <si>
    <t>Зарплата машинистов</t>
  </si>
  <si>
    <t>Материалы</t>
  </si>
  <si>
    <t>Трудозатраты рабочих, чел.-ч</t>
  </si>
  <si>
    <t>Трудозатраты машинистов, чел.-ч</t>
  </si>
  <si>
    <t>Итого с НР и СП</t>
  </si>
  <si>
    <t>Итого по локальной смете</t>
  </si>
  <si>
    <t>Исполнил</t>
  </si>
  <si>
    <t>Наименование объекта: МОУ БСОШ №4</t>
  </si>
  <si>
    <t>Ремонт кровли</t>
  </si>
  <si>
    <t>НДС 18%</t>
  </si>
  <si>
    <t>ВСЕГО</t>
  </si>
  <si>
    <t>1679,351 тыс. руб.</t>
  </si>
  <si>
    <t>"_____" __________________ 2009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</si>
</sst>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TimesNewRoman"/>
      <family val="0"/>
    </font>
    <font>
      <sz val="9"/>
      <name val="TimesNewRoman"/>
      <family val="0"/>
    </font>
    <font>
      <b/>
      <sz val="10"/>
      <name val="TimesNewRoman"/>
      <family val="0"/>
    </font>
    <font>
      <b/>
      <sz val="12"/>
      <name val="TimesNewRoman"/>
      <family val="0"/>
    </font>
    <font>
      <sz val="11"/>
      <name val="TimesNewRoman"/>
      <family val="0"/>
    </font>
    <font>
      <b/>
      <sz val="11"/>
      <name val="TimesNewRoman"/>
      <family val="0"/>
    </font>
    <font>
      <b/>
      <sz val="9"/>
      <name val="TimesNew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8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3" xfId="0" applyFont="1" applyBorder="1" applyAlignment="1">
      <alignment vertical="top"/>
    </xf>
    <xf numFmtId="0" fontId="13" fillId="0" borderId="5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workbookViewId="0" topLeftCell="A41">
      <selection activeCell="J6" sqref="J6"/>
    </sheetView>
  </sheetViews>
  <sheetFormatPr defaultColWidth="9.140625" defaultRowHeight="12.75"/>
  <cols>
    <col min="1" max="1" width="4.57421875" style="4" customWidth="1"/>
    <col min="2" max="2" width="11.7109375" style="4" customWidth="1"/>
    <col min="3" max="3" width="26.00390625" style="4" customWidth="1"/>
    <col min="4" max="4" width="9.8515625" style="4" customWidth="1"/>
    <col min="5" max="15" width="8.421875" style="4" customWidth="1"/>
    <col min="16" max="19" width="9.140625" style="4" customWidth="1"/>
    <col min="20" max="54" width="0" style="4" hidden="1" customWidth="1"/>
    <col min="55" max="16384" width="9.140625" style="4" customWidth="1"/>
  </cols>
  <sheetData>
    <row r="1" spans="10:14" ht="12.75">
      <c r="J1" s="6" t="s">
        <v>147</v>
      </c>
      <c r="K1" s="6"/>
      <c r="L1" s="6"/>
      <c r="M1" s="6"/>
      <c r="N1" s="6"/>
    </row>
    <row r="2" spans="10:14" ht="12.75">
      <c r="J2" s="6" t="s">
        <v>148</v>
      </c>
      <c r="K2" s="6"/>
      <c r="L2" s="6" t="s">
        <v>176</v>
      </c>
      <c r="M2" s="6"/>
      <c r="N2" s="6"/>
    </row>
    <row r="3" spans="10:14" ht="12.75">
      <c r="J3" s="33">
        <f>IF(Source!AQ20&lt;&gt;"",Source!AQ20,Source!AQ12)</f>
      </c>
      <c r="K3" s="33"/>
      <c r="L3" s="33"/>
      <c r="M3" s="33"/>
      <c r="N3" s="33"/>
    </row>
    <row r="4" spans="10:14" ht="12.75">
      <c r="J4" s="33" t="str">
        <f>CONCATENATE(IF(Source!T20&lt;&gt;"",Source!T20,Source!T12),"_____________")</f>
        <v>_____________</v>
      </c>
      <c r="K4" s="33"/>
      <c r="L4" s="33"/>
      <c r="M4" s="33"/>
      <c r="N4" s="33"/>
    </row>
    <row r="5" spans="10:14" ht="12.75">
      <c r="J5" s="6" t="s">
        <v>177</v>
      </c>
      <c r="K5" s="6"/>
      <c r="L5" s="6"/>
      <c r="M5" s="6"/>
      <c r="N5" s="6"/>
    </row>
    <row r="7" ht="12">
      <c r="A7" s="4" t="s">
        <v>172</v>
      </c>
    </row>
    <row r="8" ht="6" customHeight="1"/>
    <row r="9" spans="1:14" ht="15.75">
      <c r="A9" s="34" t="s">
        <v>149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2" customHeight="1" hidden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5.75">
      <c r="A11" s="32" t="s">
        <v>173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ht="6" customHeight="1"/>
    <row r="14" spans="11:12" ht="12">
      <c r="K14" s="7" t="s">
        <v>150</v>
      </c>
      <c r="L14" s="4" t="s">
        <v>176</v>
      </c>
    </row>
    <row r="15" spans="11:12" ht="12">
      <c r="K15" s="7" t="s">
        <v>151</v>
      </c>
      <c r="L15" s="4" t="str">
        <f>CONCATENATE(ROUND(Source!F38,3)," чел.-ч.")</f>
        <v>1714,84 чел.-ч.</v>
      </c>
    </row>
    <row r="16" spans="1:12" ht="12">
      <c r="A16" s="4" t="s">
        <v>153</v>
      </c>
      <c r="K16" s="7" t="s">
        <v>152</v>
      </c>
      <c r="L16" s="4" t="str">
        <f>CONCATENATE(ROUND(Source!F36/1000,3)," тыс. руб.")</f>
        <v>131,529 тыс. руб.</v>
      </c>
    </row>
    <row r="18" spans="1:14" ht="12">
      <c r="A18" s="31" t="s">
        <v>154</v>
      </c>
      <c r="B18" s="31" t="s">
        <v>155</v>
      </c>
      <c r="C18" s="31" t="s">
        <v>156</v>
      </c>
      <c r="D18" s="31" t="s">
        <v>157</v>
      </c>
      <c r="E18" s="31" t="s">
        <v>158</v>
      </c>
      <c r="F18" s="31"/>
      <c r="G18" s="31" t="s">
        <v>161</v>
      </c>
      <c r="H18" s="31"/>
      <c r="I18" s="31"/>
      <c r="J18" s="31"/>
      <c r="K18" s="31"/>
      <c r="L18" s="31"/>
      <c r="M18" s="31" t="s">
        <v>167</v>
      </c>
      <c r="N18" s="31" t="s">
        <v>168</v>
      </c>
    </row>
    <row r="19" spans="1:14" ht="12">
      <c r="A19" s="31"/>
      <c r="B19" s="31"/>
      <c r="C19" s="31"/>
      <c r="D19" s="31"/>
      <c r="E19" s="31" t="s">
        <v>159</v>
      </c>
      <c r="F19" s="31" t="s">
        <v>160</v>
      </c>
      <c r="G19" s="31" t="s">
        <v>159</v>
      </c>
      <c r="H19" s="31" t="s">
        <v>162</v>
      </c>
      <c r="I19" s="31" t="s">
        <v>163</v>
      </c>
      <c r="J19" s="31"/>
      <c r="K19" s="31"/>
      <c r="L19" s="31"/>
      <c r="M19" s="31"/>
      <c r="N19" s="31"/>
    </row>
    <row r="20" spans="1:14" ht="36">
      <c r="A20" s="31"/>
      <c r="B20" s="31"/>
      <c r="C20" s="31"/>
      <c r="D20" s="31"/>
      <c r="E20" s="31"/>
      <c r="F20" s="31"/>
      <c r="G20" s="31"/>
      <c r="H20" s="31"/>
      <c r="I20" s="8" t="s">
        <v>164</v>
      </c>
      <c r="J20" s="8" t="s">
        <v>56</v>
      </c>
      <c r="K20" s="8" t="s">
        <v>165</v>
      </c>
      <c r="L20" s="8" t="s">
        <v>166</v>
      </c>
      <c r="M20" s="31"/>
      <c r="N20" s="31"/>
    </row>
    <row r="21" spans="1:14" ht="12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  <c r="L21" s="8">
        <v>12</v>
      </c>
      <c r="M21" s="8">
        <v>13</v>
      </c>
      <c r="N21" s="8">
        <v>14</v>
      </c>
    </row>
    <row r="22" spans="1:14" s="9" customFormat="1" ht="24">
      <c r="A22" s="17" t="str">
        <f>Source!E24</f>
        <v>1</v>
      </c>
      <c r="B22" s="18" t="str">
        <f>Source!F24</f>
        <v>58-17-1</v>
      </c>
      <c r="C22" s="18" t="str">
        <f>Source!G24</f>
        <v>Разборка покрытий кровель из рулонных материалов</v>
      </c>
      <c r="D22" s="18" t="str">
        <f>Source!H24</f>
        <v>100 м2</v>
      </c>
      <c r="E22" s="19" t="str">
        <f>IF(Source!J24=0,"-",ROUND(Source!J24,10))</f>
        <v>-</v>
      </c>
      <c r="F22" s="19">
        <f>ROUND(Source!I24,10)</f>
        <v>11.556</v>
      </c>
      <c r="G22" s="19">
        <f>IF(Source!AB24=0,"-",ROUND(Source!AB24,2))</f>
        <v>195.36</v>
      </c>
      <c r="H22" s="19">
        <f>IF(Source!O24=0,"-",ROUND(Source!O24,2))</f>
        <v>20840.7</v>
      </c>
      <c r="I22" s="19">
        <f>IF(Source!S24=0,"-",ROUND(Source!S24,2))</f>
        <v>20735.05</v>
      </c>
      <c r="J22" s="19">
        <f>IF(Source!Q24=0,"-",ROUND(Source!Q24,2))</f>
        <v>105.65</v>
      </c>
      <c r="K22" s="19" t="str">
        <f>IF(Source!R24=0,"-",ROUND(Source!R24,2))</f>
        <v>-</v>
      </c>
      <c r="L22" s="19">
        <f>IF(Source!P24=0,"",ROUND(Source!P24,2))</f>
      </c>
      <c r="M22" s="19">
        <f>IF(Source!U24=0,"-",ROUND(Source!U24,2))</f>
        <v>301.78</v>
      </c>
      <c r="N22" s="19" t="str">
        <f>IF(Source!V24=0,"-",ROUND(Source!V24,2))</f>
        <v>-</v>
      </c>
    </row>
    <row r="23" spans="1:14" s="5" customFormat="1" ht="12.75">
      <c r="A23" s="20"/>
      <c r="B23" s="20"/>
      <c r="C23" s="20" t="s">
        <v>70</v>
      </c>
      <c r="D23" s="20" t="str">
        <f>CONCATENATE(Source!AT24,"%")</f>
        <v>78,02%</v>
      </c>
      <c r="E23" s="20">
        <f>IF(Source!X24=0,"",ROUND(Source!X24,2))</f>
        <v>16177.49</v>
      </c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">
      <c r="A24" s="21"/>
      <c r="B24" s="21"/>
      <c r="C24" s="21" t="s">
        <v>72</v>
      </c>
      <c r="D24" s="21" t="str">
        <f>CONCATENATE(Source!AU24,"%")</f>
        <v>65%</v>
      </c>
      <c r="E24" s="21">
        <f>IF(Source!Y24=0,"",ROUND(Source!Y24,2))</f>
        <v>13477.78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2">
      <c r="A25" s="21"/>
      <c r="B25" s="21"/>
      <c r="C25" s="21" t="s">
        <v>169</v>
      </c>
      <c r="D25" s="21"/>
      <c r="E25" s="21">
        <f>IF(Source!Y24+Source!X24+Source!O24=0,"",ROUND(Source!Y24+Source!X24+Source!O24,2))</f>
        <v>50495.97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s="9" customFormat="1" ht="24">
      <c r="A27" s="17" t="str">
        <f>Source!E25</f>
        <v>2</v>
      </c>
      <c r="B27" s="18" t="str">
        <f>Source!F25</f>
        <v>58-16-3</v>
      </c>
      <c r="C27" s="18" t="str">
        <f>Source!G25</f>
        <v>Ремонт цементной стяжки площадью заделки до 1,0 м2</v>
      </c>
      <c r="D27" s="18" t="str">
        <f>Source!H25</f>
        <v>100 шт.</v>
      </c>
      <c r="E27" s="19" t="str">
        <f>IF(Source!J25=0,"-",ROUND(Source!J25,10))</f>
        <v>-</v>
      </c>
      <c r="F27" s="19">
        <f>ROUND(Source!I25,10)</f>
        <v>3.8</v>
      </c>
      <c r="G27" s="19">
        <f>IF(Source!AB25=0,"-",ROUND(Source!AB25,2))</f>
        <v>2709.99</v>
      </c>
      <c r="H27" s="19">
        <f>IF(Source!O25=0,"-",ROUND(Source!O25,2))</f>
        <v>81436.82</v>
      </c>
      <c r="I27" s="19">
        <f>IF(Source!S25=0,"-",ROUND(Source!S25,2))</f>
        <v>57319.14</v>
      </c>
      <c r="J27" s="19">
        <f>IF(Source!Q25=0,"-",ROUND(Source!Q25,2))</f>
        <v>3219.16</v>
      </c>
      <c r="K27" s="19">
        <f>IF(Source!R25=0,"-",ROUND(Source!R25,2))</f>
        <v>566.88</v>
      </c>
      <c r="L27" s="19">
        <f>IF(Source!P25=0,"",ROUND(Source!P25,2))</f>
        <v>20898.52</v>
      </c>
      <c r="M27" s="19">
        <f>IF(Source!U25=0,"-",ROUND(Source!U25,2))</f>
        <v>740.43</v>
      </c>
      <c r="N27" s="19">
        <f>IF(Source!V25=0,"-",ROUND(Source!V25,2))</f>
        <v>7.87</v>
      </c>
    </row>
    <row r="28" spans="1:14" s="5" customFormat="1" ht="12.75">
      <c r="A28" s="20"/>
      <c r="B28" s="20"/>
      <c r="C28" s="20" t="s">
        <v>70</v>
      </c>
      <c r="D28" s="20" t="str">
        <f>CONCATENATE(Source!AT25,"%")</f>
        <v>78,02%</v>
      </c>
      <c r="E28" s="20">
        <f>IF(Source!X25=0,"",ROUND(Source!X25,2))</f>
        <v>45162.67</v>
      </c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">
      <c r="A29" s="21"/>
      <c r="B29" s="21"/>
      <c r="C29" s="21" t="s">
        <v>72</v>
      </c>
      <c r="D29" s="21" t="str">
        <f>CONCATENATE(Source!AU25,"%")</f>
        <v>65%</v>
      </c>
      <c r="E29" s="21">
        <f>IF(Source!Y25=0,"",ROUND(Source!Y25,2))</f>
        <v>37625.91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">
      <c r="A30" s="21"/>
      <c r="B30" s="21"/>
      <c r="C30" s="21" t="s">
        <v>169</v>
      </c>
      <c r="D30" s="21"/>
      <c r="E30" s="21">
        <f>IF(Source!Y25+Source!X25+Source!O25=0,"",ROUND(Source!Y25+Source!X25+Source!O25,2))</f>
        <v>164225.4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s="9" customFormat="1" ht="36">
      <c r="A32" s="17" t="str">
        <f>Source!E26</f>
        <v>3</v>
      </c>
      <c r="B32" s="18" t="str">
        <f>Source!F26</f>
        <v>12-01-002-8</v>
      </c>
      <c r="C32" s="18" t="str">
        <f>Source!G26</f>
        <v>Устройство кровель плоских из наплавляемых материалов: в три слоя</v>
      </c>
      <c r="D32" s="18" t="str">
        <f>Source!H26</f>
        <v>100 м2</v>
      </c>
      <c r="E32" s="19" t="str">
        <f>IF(Source!J26=0,"-",ROUND(Source!J26,10))</f>
        <v>-</v>
      </c>
      <c r="F32" s="19">
        <f>ROUND(Source!I26,10)</f>
        <v>11.556</v>
      </c>
      <c r="G32" s="19">
        <f>IF(Source!AB26=0,"-",ROUND(Source!AB26,2))</f>
        <v>14487.1</v>
      </c>
      <c r="H32" s="19">
        <f>IF(Source!O26=0,"-",ROUND(Source!O26,2))</f>
        <v>996380.3</v>
      </c>
      <c r="I32" s="19">
        <f>IF(Source!S26=0,"-",ROUND(Source!S26,2))</f>
        <v>28725.38</v>
      </c>
      <c r="J32" s="19">
        <f>IF(Source!Q26=0,"-",ROUND(Source!Q26,2))</f>
        <v>5581.55</v>
      </c>
      <c r="K32" s="19">
        <f>IF(Source!R26=0,"-",ROUND(Source!R26,2))</f>
        <v>766.18</v>
      </c>
      <c r="L32" s="19">
        <f>IF(Source!P26=0,"",ROUND(Source!P26,2))</f>
        <v>962073.37</v>
      </c>
      <c r="M32" s="19">
        <f>IF(Source!U26=0,"-",ROUND(Source!U26,2))</f>
        <v>351.71</v>
      </c>
      <c r="N32" s="19">
        <f>IF(Source!V26=0,"-",ROUND(Source!V26,2))</f>
        <v>7.45</v>
      </c>
    </row>
    <row r="33" spans="1:14" s="5" customFormat="1" ht="12.75">
      <c r="A33" s="20"/>
      <c r="B33" s="20"/>
      <c r="C33" s="20" t="s">
        <v>70</v>
      </c>
      <c r="D33" s="20" t="str">
        <f>CONCATENATE(Source!AT26,"%")</f>
        <v>112,8%</v>
      </c>
      <c r="E33" s="20">
        <f>IF(Source!X26=0,"",ROUND(Source!X26,2))</f>
        <v>33266.48</v>
      </c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">
      <c r="A34" s="21"/>
      <c r="B34" s="21"/>
      <c r="C34" s="21" t="s">
        <v>72</v>
      </c>
      <c r="D34" s="21" t="str">
        <f>CONCATENATE(Source!AU26,"%")</f>
        <v>65%</v>
      </c>
      <c r="E34" s="21">
        <f>IF(Source!Y26=0,"",ROUND(Source!Y26,2))</f>
        <v>19169.51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">
      <c r="A35" s="21"/>
      <c r="B35" s="21"/>
      <c r="C35" s="21" t="s">
        <v>169</v>
      </c>
      <c r="D35" s="21"/>
      <c r="E35" s="21">
        <f>IF(Source!Y26+Source!X26+Source!O26=0,"",ROUND(Source!Y26+Source!X26+Source!O26,2))</f>
        <v>1048816.29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9" customFormat="1" ht="60">
      <c r="A37" s="17" t="str">
        <f>Source!E27</f>
        <v>4</v>
      </c>
      <c r="B37" s="18" t="str">
        <f>Source!F27</f>
        <v>12-01-004-4</v>
      </c>
      <c r="C37" s="18" t="str">
        <f>Source!G27</f>
        <v>Устройство примыканий кровель из наплавляемых материалов к стенам и парапетам высотой до 600 мм без фартуков</v>
      </c>
      <c r="D37" s="18" t="str">
        <f>Source!H27</f>
        <v>100 м</v>
      </c>
      <c r="E37" s="19" t="str">
        <f>IF(Source!J27=0,"-",ROUND(Source!J27,10))</f>
        <v>-</v>
      </c>
      <c r="F37" s="19">
        <f>ROUND(Source!I27,10)</f>
        <v>2.66</v>
      </c>
      <c r="G37" s="19">
        <f>IF(Source!AB27=0,"-",ROUND(Source!AB27,2))</f>
        <v>2304.59</v>
      </c>
      <c r="H37" s="19">
        <f>IF(Source!O27=0,"-",ROUND(Source!O27,2))</f>
        <v>40181.98</v>
      </c>
      <c r="I37" s="19">
        <f>IF(Source!S27=0,"-",ROUND(Source!S27,2))</f>
        <v>11319.7</v>
      </c>
      <c r="J37" s="19">
        <f>IF(Source!Q27=0,"-",ROUND(Source!Q27,2))</f>
        <v>1829.28</v>
      </c>
      <c r="K37" s="19">
        <f>IF(Source!R27=0,"-",ROUND(Source!R27,2))</f>
        <v>352.97</v>
      </c>
      <c r="L37" s="19">
        <f>IF(Source!P27=0,"",ROUND(Source!P27,2))</f>
        <v>27033</v>
      </c>
      <c r="M37" s="19">
        <f>IF(Source!U27=0,"-",ROUND(Source!U27,2))</f>
        <v>141.65</v>
      </c>
      <c r="N37" s="19">
        <f>IF(Source!V27=0,"-",ROUND(Source!V27,2))</f>
        <v>3.43</v>
      </c>
    </row>
    <row r="38" spans="1:14" s="5" customFormat="1" ht="12.75">
      <c r="A38" s="20"/>
      <c r="B38" s="20"/>
      <c r="C38" s="20" t="s">
        <v>70</v>
      </c>
      <c r="D38" s="20" t="str">
        <f>CONCATENATE(Source!AT27,"%")</f>
        <v>112,8%</v>
      </c>
      <c r="E38" s="20">
        <f>IF(Source!X27=0,"",ROUND(Source!X27,2))</f>
        <v>13166.77</v>
      </c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">
      <c r="A39" s="21"/>
      <c r="B39" s="21"/>
      <c r="C39" s="21" t="s">
        <v>72</v>
      </c>
      <c r="D39" s="21" t="str">
        <f>CONCATENATE(Source!AU27,"%")</f>
        <v>65%</v>
      </c>
      <c r="E39" s="21">
        <f>IF(Source!Y27=0,"",ROUND(Source!Y27,2))</f>
        <v>7587.24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">
      <c r="A40" s="21"/>
      <c r="B40" s="21"/>
      <c r="C40" s="21" t="s">
        <v>169</v>
      </c>
      <c r="D40" s="21"/>
      <c r="E40" s="21">
        <f>IF(Source!Y27+Source!X27+Source!O27=0,"",ROUND(Source!Y27+Source!X27+Source!O27,2))</f>
        <v>60935.99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s="9" customFormat="1" ht="48">
      <c r="A42" s="17" t="str">
        <f>Source!E28</f>
        <v>5</v>
      </c>
      <c r="B42" s="18" t="str">
        <f>Source!F28</f>
        <v>12-01-010-1</v>
      </c>
      <c r="C42" s="18" t="str">
        <f>Source!G28</f>
        <v>Устройство мелких покрытий (брандмауэры, парапеты, свесы и т.п.) из листовой оцинкованной стали</v>
      </c>
      <c r="D42" s="18" t="str">
        <f>Source!H28</f>
        <v>100 м2</v>
      </c>
      <c r="E42" s="19" t="str">
        <f>IF(Source!J28=0,"-",ROUND(Source!J28,10))</f>
        <v>-</v>
      </c>
      <c r="F42" s="19">
        <f>ROUND(Source!I28,10)</f>
        <v>1.06</v>
      </c>
      <c r="G42" s="19">
        <f>IF(Source!AB28=0,"-",ROUND(Source!AB28,2))</f>
        <v>11190.44</v>
      </c>
      <c r="H42" s="19">
        <f>IF(Source!O28=0,"-",ROUND(Source!O28,2))</f>
        <v>74749.74</v>
      </c>
      <c r="I42" s="19">
        <f>IF(Source!S28=0,"-",ROUND(Source!S28,2))</f>
        <v>13430</v>
      </c>
      <c r="J42" s="19">
        <f>IF(Source!Q28=0,"-",ROUND(Source!Q28,2))</f>
        <v>174.38</v>
      </c>
      <c r="K42" s="19">
        <f>IF(Source!R28=0,"-",ROUND(Source!R28,2))</f>
        <v>43.29</v>
      </c>
      <c r="L42" s="19">
        <f>IF(Source!P28=0,"",ROUND(Source!P28,2))</f>
        <v>61145.36</v>
      </c>
      <c r="M42" s="19">
        <f>IF(Source!U28=0,"-",ROUND(Source!U28,2))</f>
        <v>179.27</v>
      </c>
      <c r="N42" s="19">
        <f>IF(Source!V28=0,"-",ROUND(Source!V28,2))</f>
        <v>0.43</v>
      </c>
    </row>
    <row r="43" spans="1:14" s="5" customFormat="1" ht="12.75">
      <c r="A43" s="20"/>
      <c r="B43" s="20"/>
      <c r="C43" s="20" t="s">
        <v>70</v>
      </c>
      <c r="D43" s="20" t="str">
        <f>CONCATENATE(Source!AT28,"%")</f>
        <v>112,8%</v>
      </c>
      <c r="E43" s="20">
        <f>IF(Source!X28=0,"",ROUND(Source!X28,2))</f>
        <v>15197.87</v>
      </c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">
      <c r="A44" s="21"/>
      <c r="B44" s="21"/>
      <c r="C44" s="21" t="s">
        <v>72</v>
      </c>
      <c r="D44" s="21" t="str">
        <f>CONCATENATE(Source!AU28,"%")</f>
        <v>65%</v>
      </c>
      <c r="E44" s="21">
        <f>IF(Source!Y28=0,"",ROUND(Source!Y28,2))</f>
        <v>8757.64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">
      <c r="A45" s="21"/>
      <c r="B45" s="21"/>
      <c r="C45" s="21" t="s">
        <v>169</v>
      </c>
      <c r="D45" s="21"/>
      <c r="E45" s="21">
        <f>IF(Source!Y28+Source!X28+Source!O28=0,"",ROUND(Source!Y28+Source!X28+Source!O28,2))</f>
        <v>98705.25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">
      <c r="A47" s="23"/>
      <c r="N47" s="24"/>
    </row>
    <row r="48" spans="1:14" ht="12.75">
      <c r="A48" s="26"/>
      <c r="B48" s="25" t="s">
        <v>170</v>
      </c>
      <c r="C48" s="10"/>
      <c r="D48" s="10"/>
      <c r="E48" s="10"/>
      <c r="F48" s="10"/>
      <c r="G48" s="10"/>
      <c r="H48" s="10">
        <f>IF(Source!O30=0,"-",ROUND(Source!O30,2))</f>
        <v>1213589.54</v>
      </c>
      <c r="I48" s="10">
        <f>IF(Source!S30=0,"-",ROUND(Source!S30,2))</f>
        <v>131529.27</v>
      </c>
      <c r="J48" s="10">
        <f>IF(Source!Q30=0,"-",ROUND(Source!Q30,2))</f>
        <v>10910.02</v>
      </c>
      <c r="K48" s="10">
        <f>IF(Source!R30=0,"-",ROUND(Source!R30,2))</f>
        <v>1729.32</v>
      </c>
      <c r="L48" s="10">
        <f>IF(Source!P30=0,"-",ROUND(Source!P30,2))</f>
        <v>1071150.25</v>
      </c>
      <c r="M48" s="10">
        <f>IF(Source!U30=0,"-",ROUND(Source!U30,2))</f>
        <v>1714.84</v>
      </c>
      <c r="N48" s="27">
        <f>IF(Source!V30=0,"-",ROUND(Source!V30,2))</f>
        <v>19.18</v>
      </c>
    </row>
    <row r="49" spans="1:14" ht="12.75">
      <c r="A49" s="12"/>
      <c r="B49" s="5"/>
      <c r="N49" s="15"/>
    </row>
    <row r="50" spans="1:14" s="28" customFormat="1" ht="15">
      <c r="A50" s="29"/>
      <c r="B50" s="28" t="str">
        <f>Source!H48</f>
        <v>Основная з/п в текущем уровне цен</v>
      </c>
      <c r="F50" s="28">
        <f>ROUND(Source!F48,0)</f>
        <v>131529</v>
      </c>
      <c r="N50" s="30"/>
    </row>
    <row r="51" spans="1:14" s="28" customFormat="1" ht="15">
      <c r="A51" s="29"/>
      <c r="B51" s="28" t="str">
        <f>Source!H49</f>
        <v>Эксплуатация машин и механизмов в текущем уровне цен</v>
      </c>
      <c r="F51" s="28">
        <f>ROUND(Source!F49,0)</f>
        <v>10910</v>
      </c>
      <c r="N51" s="30"/>
    </row>
    <row r="52" spans="1:14" s="28" customFormat="1" ht="15">
      <c r="A52" s="29"/>
      <c r="B52" s="28" t="str">
        <f>Source!H50</f>
        <v>Стоимость материалов в текущем уровне цен</v>
      </c>
      <c r="F52" s="28">
        <f>ROUND(Source!F50,0)</f>
        <v>1071150</v>
      </c>
      <c r="N52" s="30"/>
    </row>
    <row r="53" spans="1:14" s="28" customFormat="1" ht="15">
      <c r="A53" s="29"/>
      <c r="B53" s="28" t="str">
        <f>Source!H51</f>
        <v>Накладные расходы</v>
      </c>
      <c r="F53" s="28">
        <f>ROUND(Source!F51,0)</f>
        <v>122971</v>
      </c>
      <c r="N53" s="30"/>
    </row>
    <row r="54" spans="1:14" s="28" customFormat="1" ht="15">
      <c r="A54" s="29"/>
      <c r="B54" s="28" t="str">
        <f>Source!H52</f>
        <v>Сметная прибыль</v>
      </c>
      <c r="F54" s="28">
        <f>ROUND(Source!F52,0)</f>
        <v>86618</v>
      </c>
      <c r="N54" s="30"/>
    </row>
    <row r="55" spans="1:14" s="28" customFormat="1" ht="15">
      <c r="A55" s="29"/>
      <c r="B55" s="28" t="str">
        <f>Source!H53</f>
        <v>Итого по смете в текущем уровне цен</v>
      </c>
      <c r="F55" s="28">
        <f>ROUND(Source!F53,0)</f>
        <v>1423179</v>
      </c>
      <c r="N55" s="30"/>
    </row>
    <row r="56" spans="1:14" ht="15">
      <c r="A56" s="13"/>
      <c r="B56" s="28" t="s">
        <v>174</v>
      </c>
      <c r="F56" s="28">
        <v>256172</v>
      </c>
      <c r="N56" s="15"/>
    </row>
    <row r="57" spans="1:14" ht="12">
      <c r="A57" s="13"/>
      <c r="N57" s="15"/>
    </row>
    <row r="58" spans="1:14" ht="15">
      <c r="A58" s="26"/>
      <c r="B58" s="36" t="s">
        <v>175</v>
      </c>
      <c r="C58" s="37"/>
      <c r="D58" s="37"/>
      <c r="E58" s="37"/>
      <c r="F58" s="38">
        <v>1679351</v>
      </c>
      <c r="G58" s="10"/>
      <c r="H58" s="10"/>
      <c r="I58" s="10"/>
      <c r="J58" s="10"/>
      <c r="K58" s="10"/>
      <c r="L58" s="10"/>
      <c r="M58" s="10"/>
      <c r="N58" s="27"/>
    </row>
    <row r="59" spans="1:14" ht="12.75">
      <c r="A59" s="26"/>
      <c r="B59" s="6"/>
      <c r="N59" s="15"/>
    </row>
    <row r="60" spans="1:14" ht="12">
      <c r="A60" s="13"/>
      <c r="N60" s="15"/>
    </row>
    <row r="61" spans="1:14" ht="12">
      <c r="A61" s="13"/>
      <c r="N61" s="15"/>
    </row>
    <row r="62" spans="1:14" ht="12">
      <c r="A62" s="13"/>
      <c r="B62" s="7" t="s">
        <v>171</v>
      </c>
      <c r="C62" s="11"/>
      <c r="D62" s="4">
        <f>IF(Source!R20&lt;&gt;"",Source!R20,Source!R12)</f>
      </c>
      <c r="N62" s="15"/>
    </row>
    <row r="63" spans="1:14" ht="12">
      <c r="A63" s="1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6"/>
    </row>
  </sheetData>
  <mergeCells count="18">
    <mergeCell ref="J3:N3"/>
    <mergeCell ref="J4:N4"/>
    <mergeCell ref="A9:N9"/>
    <mergeCell ref="A10:N10"/>
    <mergeCell ref="A11:N11"/>
    <mergeCell ref="A18:A20"/>
    <mergeCell ref="B18:B20"/>
    <mergeCell ref="C18:C20"/>
    <mergeCell ref="D18:D20"/>
    <mergeCell ref="E18:F18"/>
    <mergeCell ref="E19:E20"/>
    <mergeCell ref="F19:F20"/>
    <mergeCell ref="G18:L18"/>
    <mergeCell ref="G19:G20"/>
    <mergeCell ref="H19:H20"/>
    <mergeCell ref="I19:L19"/>
    <mergeCell ref="M18:M20"/>
    <mergeCell ref="N18:N20"/>
  </mergeCells>
  <printOptions horizontalCentered="1" verticalCentered="1"/>
  <pageMargins left="0.3937007874015748" right="0.3937007874015748" top="0.4724409448818898" bottom="0.3937007874015748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59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1</v>
      </c>
      <c r="H1">
        <v>0</v>
      </c>
      <c r="I1" t="s">
        <v>2</v>
      </c>
      <c r="K1">
        <v>1</v>
      </c>
      <c r="L1">
        <v>32911</v>
      </c>
    </row>
    <row r="12" spans="1:104" ht="12.75">
      <c r="A12" s="1">
        <v>1</v>
      </c>
      <c r="B12" s="1">
        <v>1</v>
      </c>
      <c r="C12" s="1">
        <v>0</v>
      </c>
      <c r="D12" s="1">
        <f>ROW(A55)</f>
        <v>55</v>
      </c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16036347</v>
      </c>
      <c r="BE12" s="1" t="s">
        <v>5</v>
      </c>
      <c r="BF12" s="1" t="s">
        <v>6</v>
      </c>
      <c r="BG12" s="1">
        <v>14828022</v>
      </c>
      <c r="BH12" s="1">
        <v>0</v>
      </c>
      <c r="BI12" s="1">
        <v>0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2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14423918</v>
      </c>
      <c r="CB12" s="1">
        <v>14423915</v>
      </c>
      <c r="CC12" s="1">
        <v>14423913</v>
      </c>
      <c r="CD12" s="1">
        <v>14423911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14828537</v>
      </c>
      <c r="CL12" s="1" t="s">
        <v>7</v>
      </c>
      <c r="CM12" s="1" t="s">
        <v>8</v>
      </c>
      <c r="CN12" s="1" t="s">
        <v>9</v>
      </c>
      <c r="CO12" s="1" t="s">
        <v>9</v>
      </c>
      <c r="CP12" s="1" t="s">
        <v>9</v>
      </c>
      <c r="CQ12" s="1" t="s">
        <v>9</v>
      </c>
      <c r="CR12" s="1" t="s">
        <v>10</v>
      </c>
      <c r="CS12" s="1">
        <v>12260266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9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39" ht="12.75">
      <c r="A18" s="2">
        <v>52</v>
      </c>
      <c r="B18" s="2">
        <f aca="true" t="shared" si="0" ref="B18:AM18">B55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Новая локальная смета</v>
      </c>
      <c r="G18" s="2" t="str">
        <f t="shared" si="0"/>
        <v>Новая локальная смета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1213589.54</v>
      </c>
      <c r="P18" s="2">
        <f t="shared" si="0"/>
        <v>1071150.25</v>
      </c>
      <c r="Q18" s="2">
        <f t="shared" si="0"/>
        <v>10910.02</v>
      </c>
      <c r="R18" s="2">
        <f t="shared" si="0"/>
        <v>1729.32</v>
      </c>
      <c r="S18" s="2">
        <f t="shared" si="0"/>
        <v>131529.27</v>
      </c>
      <c r="T18" s="2">
        <f t="shared" si="0"/>
        <v>0</v>
      </c>
      <c r="U18" s="2">
        <f t="shared" si="0"/>
        <v>1714.84</v>
      </c>
      <c r="V18" s="2">
        <f t="shared" si="0"/>
        <v>19.18</v>
      </c>
      <c r="W18" s="2">
        <f t="shared" si="0"/>
        <v>0</v>
      </c>
      <c r="X18" s="2">
        <f t="shared" si="0"/>
        <v>122971.28</v>
      </c>
      <c r="Y18" s="2">
        <f t="shared" si="0"/>
        <v>86618.08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ROW(A30)</f>
        <v>30</v>
      </c>
      <c r="E20" s="1"/>
      <c r="F20" s="1" t="s">
        <v>4</v>
      </c>
      <c r="G20" s="1" t="s">
        <v>4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11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39" ht="12.75">
      <c r="A22" s="2">
        <v>52</v>
      </c>
      <c r="B22" s="2">
        <f aca="true" t="shared" si="1" ref="B22:AM22">B30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1213589.54</v>
      </c>
      <c r="P22" s="2">
        <f t="shared" si="1"/>
        <v>1071150.25</v>
      </c>
      <c r="Q22" s="2">
        <f t="shared" si="1"/>
        <v>10910.02</v>
      </c>
      <c r="R22" s="2">
        <f t="shared" si="1"/>
        <v>1729.32</v>
      </c>
      <c r="S22" s="2">
        <f t="shared" si="1"/>
        <v>131529.27</v>
      </c>
      <c r="T22" s="2">
        <f t="shared" si="1"/>
        <v>0</v>
      </c>
      <c r="U22" s="2">
        <f t="shared" si="1"/>
        <v>1714.84</v>
      </c>
      <c r="V22" s="2">
        <f t="shared" si="1"/>
        <v>19.18</v>
      </c>
      <c r="W22" s="2">
        <f t="shared" si="1"/>
        <v>0</v>
      </c>
      <c r="X22" s="2">
        <f t="shared" si="1"/>
        <v>122971.28</v>
      </c>
      <c r="Y22" s="2">
        <f t="shared" si="1"/>
        <v>86618.08</v>
      </c>
      <c r="Z22" s="2">
        <f t="shared" si="1"/>
        <v>0</v>
      </c>
      <c r="AA22" s="2">
        <f t="shared" si="1"/>
        <v>0</v>
      </c>
      <c r="AB22" s="2">
        <f t="shared" si="1"/>
        <v>1213589.54</v>
      </c>
      <c r="AC22" s="2">
        <f t="shared" si="1"/>
        <v>1071150.25</v>
      </c>
      <c r="AD22" s="2">
        <f t="shared" si="1"/>
        <v>10910.02</v>
      </c>
      <c r="AE22" s="2">
        <f t="shared" si="1"/>
        <v>1729.32</v>
      </c>
      <c r="AF22" s="2">
        <f t="shared" si="1"/>
        <v>131529.27</v>
      </c>
      <c r="AG22" s="2">
        <f t="shared" si="1"/>
        <v>0</v>
      </c>
      <c r="AH22" s="2">
        <f t="shared" si="1"/>
        <v>1714.84</v>
      </c>
      <c r="AI22" s="2">
        <f t="shared" si="1"/>
        <v>19.18</v>
      </c>
      <c r="AJ22" s="2">
        <f t="shared" si="1"/>
        <v>0</v>
      </c>
      <c r="AK22" s="2">
        <f t="shared" si="1"/>
        <v>122971.28</v>
      </c>
      <c r="AL22" s="2">
        <f t="shared" si="1"/>
        <v>86618.08</v>
      </c>
      <c r="AM22" s="2">
        <f t="shared" si="1"/>
        <v>0</v>
      </c>
    </row>
    <row r="24" spans="1:156" ht="12.75">
      <c r="A24">
        <v>17</v>
      </c>
      <c r="B24">
        <v>1</v>
      </c>
      <c r="C24">
        <f>ROW(SmtRes!A3)</f>
        <v>3</v>
      </c>
      <c r="D24">
        <f>ROW(EtalonRes!A3)</f>
        <v>3</v>
      </c>
      <c r="E24" t="s">
        <v>12</v>
      </c>
      <c r="F24" t="s">
        <v>13</v>
      </c>
      <c r="G24" t="s">
        <v>14</v>
      </c>
      <c r="H24" t="s">
        <v>15</v>
      </c>
      <c r="I24">
        <v>11.556</v>
      </c>
      <c r="J24">
        <v>0</v>
      </c>
      <c r="O24">
        <f>ROUND(CP24,2)</f>
        <v>20840.7</v>
      </c>
      <c r="P24">
        <f>ROUND(CQ24*I24,2)</f>
        <v>0</v>
      </c>
      <c r="Q24">
        <f>ROUND(CR24*I24,2)</f>
        <v>105.65</v>
      </c>
      <c r="R24">
        <f>ROUND(CS24*I24,2)</f>
        <v>0</v>
      </c>
      <c r="S24">
        <f>ROUND(CT24*I24,2)</f>
        <v>20735.05</v>
      </c>
      <c r="T24">
        <f>ROUND(CU24*I24,2)</f>
        <v>0</v>
      </c>
      <c r="U24">
        <f>CV24*I24</f>
        <v>301.78494</v>
      </c>
      <c r="V24">
        <f>CW24*I24</f>
        <v>0</v>
      </c>
      <c r="W24">
        <f>ROUND(CX24*I24,2)</f>
        <v>0</v>
      </c>
      <c r="X24">
        <f aca="true" t="shared" si="2" ref="X24:Y28">ROUND(CY24,2)</f>
        <v>16177.49</v>
      </c>
      <c r="Y24">
        <f t="shared" si="2"/>
        <v>13477.78</v>
      </c>
      <c r="AA24">
        <v>0</v>
      </c>
      <c r="AB24">
        <f>ROUND((AC24+AD24+AF24),2)</f>
        <v>195.36</v>
      </c>
      <c r="AC24">
        <f>ROUND((ES24),2)</f>
        <v>0</v>
      </c>
      <c r="AD24">
        <f aca="true" t="shared" si="3" ref="AD24:AF28">ROUND(((ET24*1.5)),2)</f>
        <v>1.59</v>
      </c>
      <c r="AE24">
        <f t="shared" si="3"/>
        <v>0</v>
      </c>
      <c r="AF24">
        <f t="shared" si="3"/>
        <v>193.77</v>
      </c>
      <c r="AG24">
        <f>ROUND((AP24),2)</f>
        <v>0</v>
      </c>
      <c r="AH24">
        <f aca="true" t="shared" si="4" ref="AH24:AI28">((EW24*1.5))</f>
        <v>26.115000000000002</v>
      </c>
      <c r="AI24">
        <f t="shared" si="4"/>
        <v>0</v>
      </c>
      <c r="AJ24">
        <f>ROUND((AS24),2)</f>
        <v>0</v>
      </c>
      <c r="AK24">
        <v>130.24</v>
      </c>
      <c r="AL24">
        <v>0</v>
      </c>
      <c r="AM24">
        <v>1.06</v>
      </c>
      <c r="AN24">
        <v>0</v>
      </c>
      <c r="AO24">
        <v>129.18</v>
      </c>
      <c r="AP24">
        <v>0</v>
      </c>
      <c r="AQ24">
        <v>17.41</v>
      </c>
      <c r="AR24">
        <v>0</v>
      </c>
      <c r="AS24">
        <v>0</v>
      </c>
      <c r="AT24">
        <f>(BZ24*0.94)</f>
        <v>78.02</v>
      </c>
      <c r="AU24">
        <f>CA24</f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9.26</v>
      </c>
      <c r="BB24">
        <v>5.75</v>
      </c>
      <c r="BC24">
        <v>5.89</v>
      </c>
      <c r="BH24">
        <v>0</v>
      </c>
      <c r="BI24">
        <v>1</v>
      </c>
      <c r="BJ24" t="s">
        <v>16</v>
      </c>
      <c r="BM24">
        <v>218</v>
      </c>
      <c r="BN24">
        <v>0</v>
      </c>
      <c r="BO24" t="s">
        <v>17</v>
      </c>
      <c r="BP24">
        <v>1</v>
      </c>
      <c r="BQ24">
        <v>6</v>
      </c>
      <c r="BR24">
        <v>0</v>
      </c>
      <c r="BS24">
        <v>9.26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83</v>
      </c>
      <c r="CA24">
        <v>65</v>
      </c>
      <c r="CF24">
        <v>0</v>
      </c>
      <c r="CG24">
        <v>0</v>
      </c>
      <c r="CM24">
        <v>0</v>
      </c>
      <c r="CN24" t="s">
        <v>18</v>
      </c>
      <c r="CO24">
        <v>0</v>
      </c>
      <c r="CP24">
        <f>(P24+Q24+S24)</f>
        <v>20840.7</v>
      </c>
      <c r="CQ24">
        <f>(AC24)*BC24</f>
        <v>0</v>
      </c>
      <c r="CR24">
        <f>(AD24)*BB24</f>
        <v>9.1425</v>
      </c>
      <c r="CS24">
        <f>(AE24)*BS24</f>
        <v>0</v>
      </c>
      <c r="CT24">
        <f>(AF24)*BA24</f>
        <v>1794.3102000000001</v>
      </c>
      <c r="CU24">
        <f aca="true" t="shared" si="5" ref="CU24:CX28">(AG24)*BT24</f>
        <v>0</v>
      </c>
      <c r="CV24">
        <f t="shared" si="5"/>
        <v>26.115000000000002</v>
      </c>
      <c r="CW24">
        <f t="shared" si="5"/>
        <v>0</v>
      </c>
      <c r="CX24">
        <f t="shared" si="5"/>
        <v>0</v>
      </c>
      <c r="CY24">
        <f>(((S24+R24)*AT24)/100)</f>
        <v>16177.486009999999</v>
      </c>
      <c r="CZ24">
        <f>(((S24+R24)*AU24)/100)</f>
        <v>13477.7825</v>
      </c>
      <c r="DE24" t="s">
        <v>19</v>
      </c>
      <c r="DF24" t="s">
        <v>19</v>
      </c>
      <c r="DG24" t="s">
        <v>19</v>
      </c>
      <c r="DI24" t="s">
        <v>19</v>
      </c>
      <c r="DJ24" t="s">
        <v>19</v>
      </c>
      <c r="DL24" t="s">
        <v>20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15</v>
      </c>
      <c r="DW24" t="s">
        <v>21</v>
      </c>
      <c r="DX24">
        <v>100</v>
      </c>
      <c r="EE24">
        <v>14828106</v>
      </c>
      <c r="EF24">
        <v>6</v>
      </c>
      <c r="EG24" t="s">
        <v>22</v>
      </c>
      <c r="EH24">
        <v>0</v>
      </c>
      <c r="EJ24">
        <v>1</v>
      </c>
      <c r="EK24">
        <v>218</v>
      </c>
      <c r="EL24" t="s">
        <v>23</v>
      </c>
      <c r="EM24" t="s">
        <v>24</v>
      </c>
      <c r="EO24" t="s">
        <v>25</v>
      </c>
      <c r="EQ24">
        <v>0</v>
      </c>
      <c r="ER24">
        <v>130.24</v>
      </c>
      <c r="ES24">
        <v>0</v>
      </c>
      <c r="ET24">
        <v>1.06</v>
      </c>
      <c r="EU24">
        <v>0</v>
      </c>
      <c r="EV24">
        <v>129.18</v>
      </c>
      <c r="EW24">
        <v>17.41</v>
      </c>
      <c r="EX24">
        <v>0</v>
      </c>
      <c r="EY24">
        <v>0</v>
      </c>
      <c r="EZ24">
        <v>0</v>
      </c>
    </row>
    <row r="25" spans="1:156" ht="12.75">
      <c r="A25">
        <v>17</v>
      </c>
      <c r="B25">
        <v>1</v>
      </c>
      <c r="C25">
        <f>ROW(SmtRes!A11)</f>
        <v>11</v>
      </c>
      <c r="D25">
        <f>ROW(EtalonRes!A11)</f>
        <v>11</v>
      </c>
      <c r="E25" t="s">
        <v>26</v>
      </c>
      <c r="F25" t="s">
        <v>27</v>
      </c>
      <c r="G25" t="s">
        <v>28</v>
      </c>
      <c r="H25" t="s">
        <v>29</v>
      </c>
      <c r="I25">
        <v>3.8</v>
      </c>
      <c r="J25">
        <v>0</v>
      </c>
      <c r="O25">
        <f>ROUND(CP25,2)</f>
        <v>81436.82</v>
      </c>
      <c r="P25">
        <f>ROUND(CQ25*I25,2)</f>
        <v>20898.52</v>
      </c>
      <c r="Q25">
        <f>ROUND(CR25*I25,2)</f>
        <v>3219.16</v>
      </c>
      <c r="R25">
        <f>ROUND(CS25*I25,2)</f>
        <v>566.88</v>
      </c>
      <c r="S25">
        <f>ROUND(CT25*I25,2)</f>
        <v>57319.14</v>
      </c>
      <c r="T25">
        <f>ROUND(CU25*I25,2)</f>
        <v>0</v>
      </c>
      <c r="U25">
        <f>CV25*I25</f>
        <v>740.4300000000001</v>
      </c>
      <c r="V25">
        <f>CW25*I25</f>
        <v>7.865999999999999</v>
      </c>
      <c r="W25">
        <f>ROUND(CX25*I25,2)</f>
        <v>0</v>
      </c>
      <c r="X25">
        <f t="shared" si="2"/>
        <v>45162.67</v>
      </c>
      <c r="Y25">
        <f t="shared" si="2"/>
        <v>37625.91</v>
      </c>
      <c r="AA25">
        <v>0</v>
      </c>
      <c r="AB25">
        <f>ROUND((AC25+AD25+AF25),2)</f>
        <v>2709.99</v>
      </c>
      <c r="AC25">
        <f>ROUND((ES25),2)</f>
        <v>933.72</v>
      </c>
      <c r="AD25">
        <f t="shared" si="3"/>
        <v>147.33</v>
      </c>
      <c r="AE25">
        <f t="shared" si="3"/>
        <v>16.11</v>
      </c>
      <c r="AF25">
        <f t="shared" si="3"/>
        <v>1628.94</v>
      </c>
      <c r="AG25">
        <f>ROUND((AP25),2)</f>
        <v>0</v>
      </c>
      <c r="AH25">
        <f t="shared" si="4"/>
        <v>194.85000000000002</v>
      </c>
      <c r="AI25">
        <f t="shared" si="4"/>
        <v>2.07</v>
      </c>
      <c r="AJ25">
        <f>ROUND((AS25),2)</f>
        <v>0</v>
      </c>
      <c r="AK25">
        <v>2117.9</v>
      </c>
      <c r="AL25">
        <v>933.72</v>
      </c>
      <c r="AM25">
        <v>98.22</v>
      </c>
      <c r="AN25">
        <v>10.74</v>
      </c>
      <c r="AO25">
        <v>1085.96</v>
      </c>
      <c r="AP25">
        <v>0</v>
      </c>
      <c r="AQ25">
        <v>129.9</v>
      </c>
      <c r="AR25">
        <v>1.38</v>
      </c>
      <c r="AS25">
        <v>0</v>
      </c>
      <c r="AT25">
        <f>(BZ25*0.94)</f>
        <v>78.02</v>
      </c>
      <c r="AU25">
        <f>CA25</f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9.26</v>
      </c>
      <c r="BB25">
        <v>5.75</v>
      </c>
      <c r="BC25">
        <v>5.89</v>
      </c>
      <c r="BH25">
        <v>0</v>
      </c>
      <c r="BI25">
        <v>1</v>
      </c>
      <c r="BJ25" t="s">
        <v>30</v>
      </c>
      <c r="BM25">
        <v>218</v>
      </c>
      <c r="BN25">
        <v>0</v>
      </c>
      <c r="BO25" t="s">
        <v>17</v>
      </c>
      <c r="BP25">
        <v>1</v>
      </c>
      <c r="BQ25">
        <v>6</v>
      </c>
      <c r="BR25">
        <v>0</v>
      </c>
      <c r="BS25">
        <v>9.26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83</v>
      </c>
      <c r="CA25">
        <v>65</v>
      </c>
      <c r="CF25">
        <v>0</v>
      </c>
      <c r="CG25">
        <v>0</v>
      </c>
      <c r="CM25">
        <v>0</v>
      </c>
      <c r="CN25" t="s">
        <v>18</v>
      </c>
      <c r="CO25">
        <v>0</v>
      </c>
      <c r="CP25">
        <f>(P25+Q25+S25)</f>
        <v>81436.82</v>
      </c>
      <c r="CQ25">
        <f>(AC25)*BC25</f>
        <v>5499.6107999999995</v>
      </c>
      <c r="CR25">
        <f>(AD25)*BB25</f>
        <v>847.1475</v>
      </c>
      <c r="CS25">
        <f>(AE25)*BS25</f>
        <v>149.1786</v>
      </c>
      <c r="CT25">
        <f>(AF25)*BA25</f>
        <v>15083.9844</v>
      </c>
      <c r="CU25">
        <f t="shared" si="5"/>
        <v>0</v>
      </c>
      <c r="CV25">
        <f t="shared" si="5"/>
        <v>194.85000000000002</v>
      </c>
      <c r="CW25">
        <f t="shared" si="5"/>
        <v>2.07</v>
      </c>
      <c r="CX25">
        <f t="shared" si="5"/>
        <v>0</v>
      </c>
      <c r="CY25">
        <f>(((S25+R25)*AT25)/100)</f>
        <v>45162.672803999994</v>
      </c>
      <c r="CZ25">
        <f>(((S25+R25)*AU25)/100)</f>
        <v>37625.913</v>
      </c>
      <c r="DE25" t="s">
        <v>19</v>
      </c>
      <c r="DF25" t="s">
        <v>19</v>
      </c>
      <c r="DG25" t="s">
        <v>19</v>
      </c>
      <c r="DI25" t="s">
        <v>19</v>
      </c>
      <c r="DJ25" t="s">
        <v>19</v>
      </c>
      <c r="DL25" t="s">
        <v>20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1010</v>
      </c>
      <c r="DV25" t="s">
        <v>29</v>
      </c>
      <c r="DW25" t="s">
        <v>31</v>
      </c>
      <c r="DX25">
        <v>100</v>
      </c>
      <c r="EE25">
        <v>14828106</v>
      </c>
      <c r="EF25">
        <v>6</v>
      </c>
      <c r="EG25" t="s">
        <v>22</v>
      </c>
      <c r="EH25">
        <v>0</v>
      </c>
      <c r="EJ25">
        <v>1</v>
      </c>
      <c r="EK25">
        <v>218</v>
      </c>
      <c r="EL25" t="s">
        <v>23</v>
      </c>
      <c r="EM25" t="s">
        <v>24</v>
      </c>
      <c r="EO25" t="s">
        <v>25</v>
      </c>
      <c r="EQ25">
        <v>0</v>
      </c>
      <c r="ER25">
        <v>2117.9</v>
      </c>
      <c r="ES25">
        <v>933.72</v>
      </c>
      <c r="ET25">
        <v>98.22</v>
      </c>
      <c r="EU25">
        <v>10.74</v>
      </c>
      <c r="EV25">
        <v>1085.96</v>
      </c>
      <c r="EW25">
        <v>129.9</v>
      </c>
      <c r="EX25">
        <v>1.38</v>
      </c>
      <c r="EY25">
        <v>0</v>
      </c>
      <c r="EZ25">
        <v>0</v>
      </c>
    </row>
    <row r="26" spans="1:156" ht="12.75">
      <c r="A26">
        <v>17</v>
      </c>
      <c r="B26">
        <v>1</v>
      </c>
      <c r="C26">
        <f>ROW(SmtRes!A20)</f>
        <v>20</v>
      </c>
      <c r="D26">
        <f>ROW(EtalonRes!A20)</f>
        <v>20</v>
      </c>
      <c r="E26" t="s">
        <v>32</v>
      </c>
      <c r="F26" t="s">
        <v>33</v>
      </c>
      <c r="G26" t="s">
        <v>34</v>
      </c>
      <c r="H26" t="s">
        <v>15</v>
      </c>
      <c r="I26">
        <v>11.556</v>
      </c>
      <c r="J26">
        <v>0</v>
      </c>
      <c r="O26">
        <f>ROUND(CP26,2)</f>
        <v>996380.3</v>
      </c>
      <c r="P26">
        <f>ROUND(CQ26*I26,2)</f>
        <v>962073.37</v>
      </c>
      <c r="Q26">
        <f>ROUND(CR26*I26,2)</f>
        <v>5581.55</v>
      </c>
      <c r="R26">
        <f>ROUND(CS26*I26,2)</f>
        <v>766.18</v>
      </c>
      <c r="S26">
        <f>ROUND(CT26*I26,2)</f>
        <v>28725.38</v>
      </c>
      <c r="T26">
        <f>ROUND(CU26*I26,2)</f>
        <v>0</v>
      </c>
      <c r="U26">
        <f>CV26*I26</f>
        <v>351.70685999999995</v>
      </c>
      <c r="V26">
        <f>CW26*I26</f>
        <v>7.45362</v>
      </c>
      <c r="W26">
        <f>ROUND(CX26*I26,2)</f>
        <v>0</v>
      </c>
      <c r="X26">
        <f t="shared" si="2"/>
        <v>33266.48</v>
      </c>
      <c r="Y26">
        <f t="shared" si="2"/>
        <v>19169.51</v>
      </c>
      <c r="AA26">
        <v>0</v>
      </c>
      <c r="AB26">
        <f>ROUND((AC26+AD26+AF26),2)</f>
        <v>14487.1</v>
      </c>
      <c r="AC26">
        <f>ROUND((ES26),2)</f>
        <v>14134.66</v>
      </c>
      <c r="AD26">
        <f t="shared" si="3"/>
        <v>84</v>
      </c>
      <c r="AE26">
        <f t="shared" si="3"/>
        <v>7.14</v>
      </c>
      <c r="AF26">
        <f t="shared" si="3"/>
        <v>268.44</v>
      </c>
      <c r="AG26">
        <f>ROUND((AP26),2)</f>
        <v>0</v>
      </c>
      <c r="AH26">
        <f t="shared" si="4"/>
        <v>30.435</v>
      </c>
      <c r="AI26">
        <f t="shared" si="4"/>
        <v>0.645</v>
      </c>
      <c r="AJ26">
        <f>ROUND((AS26),2)</f>
        <v>0</v>
      </c>
      <c r="AK26">
        <v>14369.62</v>
      </c>
      <c r="AL26">
        <v>14134.66</v>
      </c>
      <c r="AM26">
        <v>56</v>
      </c>
      <c r="AN26">
        <v>4.76</v>
      </c>
      <c r="AO26">
        <v>178.96</v>
      </c>
      <c r="AP26">
        <v>0</v>
      </c>
      <c r="AQ26">
        <v>20.29</v>
      </c>
      <c r="AR26">
        <v>0.43</v>
      </c>
      <c r="AS26">
        <v>0</v>
      </c>
      <c r="AT26">
        <f>(BZ26*0.94)</f>
        <v>112.8</v>
      </c>
      <c r="AU26">
        <f>CA26</f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9.26</v>
      </c>
      <c r="BB26">
        <v>5.75</v>
      </c>
      <c r="BC26">
        <v>5.89</v>
      </c>
      <c r="BH26">
        <v>0</v>
      </c>
      <c r="BI26">
        <v>1</v>
      </c>
      <c r="BJ26" t="s">
        <v>35</v>
      </c>
      <c r="BM26">
        <v>18</v>
      </c>
      <c r="BN26">
        <v>0</v>
      </c>
      <c r="BO26" t="s">
        <v>17</v>
      </c>
      <c r="BP26">
        <v>1</v>
      </c>
      <c r="BQ26">
        <v>2</v>
      </c>
      <c r="BR26">
        <v>0</v>
      </c>
      <c r="BS26">
        <v>9.2859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120</v>
      </c>
      <c r="CA26">
        <v>65</v>
      </c>
      <c r="CF26">
        <v>0</v>
      </c>
      <c r="CG26">
        <v>0</v>
      </c>
      <c r="CM26">
        <v>0</v>
      </c>
      <c r="CN26" t="s">
        <v>36</v>
      </c>
      <c r="CO26">
        <v>0</v>
      </c>
      <c r="CP26">
        <f>(P26+Q26+S26)</f>
        <v>996380.3</v>
      </c>
      <c r="CQ26">
        <f>(AC26)*BC26</f>
        <v>83253.1474</v>
      </c>
      <c r="CR26">
        <f>(AD26)*BB26</f>
        <v>483</v>
      </c>
      <c r="CS26">
        <f>(AE26)*BS26</f>
        <v>66.30132599999999</v>
      </c>
      <c r="CT26">
        <f>(AF26)*BA26</f>
        <v>2485.7544</v>
      </c>
      <c r="CU26">
        <f t="shared" si="5"/>
        <v>0</v>
      </c>
      <c r="CV26">
        <f t="shared" si="5"/>
        <v>30.435</v>
      </c>
      <c r="CW26">
        <f t="shared" si="5"/>
        <v>0.645</v>
      </c>
      <c r="CX26">
        <f t="shared" si="5"/>
        <v>0</v>
      </c>
      <c r="CY26">
        <f>(((S26+R26)*AT26)/100)</f>
        <v>33266.47968</v>
      </c>
      <c r="CZ26">
        <f>(((S26+R26)*AU26)/100)</f>
        <v>19169.514000000003</v>
      </c>
      <c r="DE26" t="s">
        <v>19</v>
      </c>
      <c r="DF26" t="s">
        <v>19</v>
      </c>
      <c r="DG26" t="s">
        <v>19</v>
      </c>
      <c r="DI26" t="s">
        <v>19</v>
      </c>
      <c r="DJ26" t="s">
        <v>19</v>
      </c>
      <c r="DL26" t="s">
        <v>20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15</v>
      </c>
      <c r="DW26" t="s">
        <v>15</v>
      </c>
      <c r="DX26">
        <v>100</v>
      </c>
      <c r="EE26">
        <v>14828050</v>
      </c>
      <c r="EF26">
        <v>2</v>
      </c>
      <c r="EG26" t="s">
        <v>37</v>
      </c>
      <c r="EH26">
        <v>0</v>
      </c>
      <c r="EJ26">
        <v>1</v>
      </c>
      <c r="EK26">
        <v>18</v>
      </c>
      <c r="EL26" t="s">
        <v>38</v>
      </c>
      <c r="EM26" t="s">
        <v>39</v>
      </c>
      <c r="EO26" t="s">
        <v>40</v>
      </c>
      <c r="EQ26">
        <v>0</v>
      </c>
      <c r="ER26">
        <v>14369.62</v>
      </c>
      <c r="ES26">
        <v>14134.66</v>
      </c>
      <c r="ET26">
        <v>56</v>
      </c>
      <c r="EU26">
        <v>4.76</v>
      </c>
      <c r="EV26">
        <v>178.96</v>
      </c>
      <c r="EW26">
        <v>20.29</v>
      </c>
      <c r="EX26">
        <v>0.43</v>
      </c>
      <c r="EY26">
        <v>0</v>
      </c>
      <c r="EZ26">
        <v>0</v>
      </c>
    </row>
    <row r="27" spans="1:156" ht="12.75">
      <c r="A27">
        <v>17</v>
      </c>
      <c r="B27">
        <v>1</v>
      </c>
      <c r="C27">
        <f>ROW(SmtRes!A29)</f>
        <v>29</v>
      </c>
      <c r="D27">
        <f>ROW(EtalonRes!A29)</f>
        <v>29</v>
      </c>
      <c r="E27" t="s">
        <v>41</v>
      </c>
      <c r="F27" t="s">
        <v>42</v>
      </c>
      <c r="G27" t="s">
        <v>43</v>
      </c>
      <c r="H27" t="s">
        <v>44</v>
      </c>
      <c r="I27">
        <v>2.66</v>
      </c>
      <c r="J27">
        <v>0</v>
      </c>
      <c r="O27">
        <f>ROUND(CP27,2)</f>
        <v>40181.98</v>
      </c>
      <c r="P27">
        <f>ROUND(CQ27*I27,2)</f>
        <v>27033</v>
      </c>
      <c r="Q27">
        <f>ROUND(CR27*I27,2)</f>
        <v>1829.28</v>
      </c>
      <c r="R27">
        <f>ROUND(CS27*I27,2)</f>
        <v>352.97</v>
      </c>
      <c r="S27">
        <f>ROUND(CT27*I27,2)</f>
        <v>11319.7</v>
      </c>
      <c r="T27">
        <f>ROUND(CU27*I27,2)</f>
        <v>0</v>
      </c>
      <c r="U27">
        <f>CV27*I27</f>
        <v>141.645</v>
      </c>
      <c r="V27">
        <f>CW27*I27</f>
        <v>3.4314000000000004</v>
      </c>
      <c r="W27">
        <f>ROUND(CX27*I27,2)</f>
        <v>0</v>
      </c>
      <c r="X27">
        <f t="shared" si="2"/>
        <v>13166.77</v>
      </c>
      <c r="Y27">
        <f t="shared" si="2"/>
        <v>7587.24</v>
      </c>
      <c r="AA27">
        <v>0</v>
      </c>
      <c r="AB27">
        <f>ROUND((AC27+AD27+AF27),2)</f>
        <v>2304.59</v>
      </c>
      <c r="AC27">
        <f>ROUND((ES27),2)</f>
        <v>1725.43</v>
      </c>
      <c r="AD27">
        <f t="shared" si="3"/>
        <v>119.6</v>
      </c>
      <c r="AE27">
        <f t="shared" si="3"/>
        <v>14.33</v>
      </c>
      <c r="AF27">
        <f t="shared" si="3"/>
        <v>459.56</v>
      </c>
      <c r="AG27">
        <f>ROUND((AP27),2)</f>
        <v>0</v>
      </c>
      <c r="AH27">
        <f t="shared" si="4"/>
        <v>53.25</v>
      </c>
      <c r="AI27">
        <f t="shared" si="4"/>
        <v>1.29</v>
      </c>
      <c r="AJ27">
        <f>ROUND((AS27),2)</f>
        <v>0</v>
      </c>
      <c r="AK27">
        <v>2111.53</v>
      </c>
      <c r="AL27">
        <v>1725.43</v>
      </c>
      <c r="AM27">
        <v>79.73</v>
      </c>
      <c r="AN27">
        <v>9.55</v>
      </c>
      <c r="AO27">
        <v>306.37</v>
      </c>
      <c r="AP27">
        <v>0</v>
      </c>
      <c r="AQ27">
        <v>35.5</v>
      </c>
      <c r="AR27">
        <v>0.86</v>
      </c>
      <c r="AS27">
        <v>0</v>
      </c>
      <c r="AT27">
        <f>(BZ27*0.94)</f>
        <v>112.8</v>
      </c>
      <c r="AU27">
        <f>CA27</f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9.26</v>
      </c>
      <c r="BB27">
        <v>5.75</v>
      </c>
      <c r="BC27">
        <v>5.89</v>
      </c>
      <c r="BH27">
        <v>0</v>
      </c>
      <c r="BI27">
        <v>1</v>
      </c>
      <c r="BJ27" t="s">
        <v>45</v>
      </c>
      <c r="BM27">
        <v>18</v>
      </c>
      <c r="BN27">
        <v>0</v>
      </c>
      <c r="BO27" t="s">
        <v>17</v>
      </c>
      <c r="BP27">
        <v>1</v>
      </c>
      <c r="BQ27">
        <v>2</v>
      </c>
      <c r="BR27">
        <v>0</v>
      </c>
      <c r="BS27">
        <v>9.26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120</v>
      </c>
      <c r="CA27">
        <v>65</v>
      </c>
      <c r="CF27">
        <v>0</v>
      </c>
      <c r="CG27">
        <v>0</v>
      </c>
      <c r="CM27">
        <v>0</v>
      </c>
      <c r="CN27" t="s">
        <v>36</v>
      </c>
      <c r="CO27">
        <v>0</v>
      </c>
      <c r="CP27">
        <f>(P27+Q27+S27)</f>
        <v>40181.979999999996</v>
      </c>
      <c r="CQ27">
        <f>(AC27)*BC27</f>
        <v>10162.7827</v>
      </c>
      <c r="CR27">
        <f>(AD27)*BB27</f>
        <v>687.6999999999999</v>
      </c>
      <c r="CS27">
        <f>(AE27)*BS27</f>
        <v>132.6958</v>
      </c>
      <c r="CT27">
        <f>(AF27)*BA27</f>
        <v>4255.5256</v>
      </c>
      <c r="CU27">
        <f t="shared" si="5"/>
        <v>0</v>
      </c>
      <c r="CV27">
        <f t="shared" si="5"/>
        <v>53.25</v>
      </c>
      <c r="CW27">
        <f t="shared" si="5"/>
        <v>1.29</v>
      </c>
      <c r="CX27">
        <f t="shared" si="5"/>
        <v>0</v>
      </c>
      <c r="CY27">
        <f>(((S27+R27)*AT27)/100)</f>
        <v>13166.77176</v>
      </c>
      <c r="CZ27">
        <f>(((S27+R27)*AU27)/100)</f>
        <v>7587.235500000001</v>
      </c>
      <c r="DE27" t="s">
        <v>19</v>
      </c>
      <c r="DF27" t="s">
        <v>19</v>
      </c>
      <c r="DG27" t="s">
        <v>19</v>
      </c>
      <c r="DI27" t="s">
        <v>19</v>
      </c>
      <c r="DJ27" t="s">
        <v>19</v>
      </c>
      <c r="DL27" t="s">
        <v>20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44</v>
      </c>
      <c r="DW27" t="s">
        <v>44</v>
      </c>
      <c r="DX27">
        <v>100</v>
      </c>
      <c r="EE27">
        <v>14828050</v>
      </c>
      <c r="EF27">
        <v>2</v>
      </c>
      <c r="EG27" t="s">
        <v>37</v>
      </c>
      <c r="EH27">
        <v>0</v>
      </c>
      <c r="EJ27">
        <v>1</v>
      </c>
      <c r="EK27">
        <v>18</v>
      </c>
      <c r="EL27" t="s">
        <v>38</v>
      </c>
      <c r="EM27" t="s">
        <v>39</v>
      </c>
      <c r="EO27" t="s">
        <v>40</v>
      </c>
      <c r="EQ27">
        <v>0</v>
      </c>
      <c r="ER27">
        <v>2111.53</v>
      </c>
      <c r="ES27">
        <v>1725.43</v>
      </c>
      <c r="ET27">
        <v>79.73</v>
      </c>
      <c r="EU27">
        <v>9.55</v>
      </c>
      <c r="EV27">
        <v>306.37</v>
      </c>
      <c r="EW27">
        <v>35.5</v>
      </c>
      <c r="EX27">
        <v>0.86</v>
      </c>
      <c r="EY27">
        <v>0</v>
      </c>
      <c r="EZ27">
        <v>0</v>
      </c>
    </row>
    <row r="28" spans="1:156" ht="12.75">
      <c r="A28">
        <v>17</v>
      </c>
      <c r="B28">
        <v>1</v>
      </c>
      <c r="C28">
        <f>ROW(SmtRes!A36)</f>
        <v>36</v>
      </c>
      <c r="D28">
        <f>ROW(EtalonRes!A36)</f>
        <v>36</v>
      </c>
      <c r="E28" t="s">
        <v>46</v>
      </c>
      <c r="F28" t="s">
        <v>17</v>
      </c>
      <c r="G28" t="s">
        <v>47</v>
      </c>
      <c r="H28" t="s">
        <v>15</v>
      </c>
      <c r="I28">
        <v>1.06</v>
      </c>
      <c r="J28">
        <v>0</v>
      </c>
      <c r="O28">
        <f>ROUND(CP28,2)</f>
        <v>74749.74</v>
      </c>
      <c r="P28">
        <f>ROUND(CQ28*I28,2)</f>
        <v>61145.36</v>
      </c>
      <c r="Q28">
        <f>ROUND(CR28*I28,2)</f>
        <v>174.38</v>
      </c>
      <c r="R28">
        <f>ROUND(CS28*I28,2)</f>
        <v>43.29</v>
      </c>
      <c r="S28">
        <f>ROUND(CT28*I28,2)</f>
        <v>13430</v>
      </c>
      <c r="T28">
        <f>ROUND(CU28*I28,2)</f>
        <v>0</v>
      </c>
      <c r="U28">
        <f>CV28*I28</f>
        <v>179.2725</v>
      </c>
      <c r="V28">
        <f>CW28*I28</f>
        <v>0.42930000000000007</v>
      </c>
      <c r="W28">
        <f>ROUND(CX28*I28,2)</f>
        <v>0</v>
      </c>
      <c r="X28">
        <f t="shared" si="2"/>
        <v>15197.87</v>
      </c>
      <c r="Y28">
        <f t="shared" si="2"/>
        <v>8757.64</v>
      </c>
      <c r="AA28">
        <v>0</v>
      </c>
      <c r="AB28">
        <f>ROUND((AC28+AD28+AF28),2)</f>
        <v>11190.44</v>
      </c>
      <c r="AC28">
        <f>ROUND((ES28),2)</f>
        <v>9793.6</v>
      </c>
      <c r="AD28">
        <f t="shared" si="3"/>
        <v>28.61</v>
      </c>
      <c r="AE28">
        <f t="shared" si="3"/>
        <v>4.41</v>
      </c>
      <c r="AF28">
        <f t="shared" si="3"/>
        <v>1368.23</v>
      </c>
      <c r="AG28">
        <f>ROUND((AP28),2)</f>
        <v>0</v>
      </c>
      <c r="AH28">
        <f t="shared" si="4"/>
        <v>169.125</v>
      </c>
      <c r="AI28">
        <f t="shared" si="4"/>
        <v>0.405</v>
      </c>
      <c r="AJ28">
        <f>ROUND((AS28),2)</f>
        <v>0</v>
      </c>
      <c r="AK28">
        <v>10724.82</v>
      </c>
      <c r="AL28">
        <v>9793.6</v>
      </c>
      <c r="AM28">
        <v>19.07</v>
      </c>
      <c r="AN28">
        <v>2.94</v>
      </c>
      <c r="AO28">
        <v>912.15</v>
      </c>
      <c r="AP28">
        <v>0</v>
      </c>
      <c r="AQ28">
        <v>112.75</v>
      </c>
      <c r="AR28">
        <v>0.27</v>
      </c>
      <c r="AS28">
        <v>0</v>
      </c>
      <c r="AT28">
        <f>(BZ28*0.94)</f>
        <v>112.8</v>
      </c>
      <c r="AU28">
        <f>CA28</f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9.26</v>
      </c>
      <c r="BB28">
        <v>5.75</v>
      </c>
      <c r="BC28">
        <v>5.89</v>
      </c>
      <c r="BH28">
        <v>0</v>
      </c>
      <c r="BI28">
        <v>1</v>
      </c>
      <c r="BJ28" t="s">
        <v>48</v>
      </c>
      <c r="BM28">
        <v>18</v>
      </c>
      <c r="BN28">
        <v>0</v>
      </c>
      <c r="BO28" t="s">
        <v>17</v>
      </c>
      <c r="BP28">
        <v>1</v>
      </c>
      <c r="BQ28">
        <v>2</v>
      </c>
      <c r="BR28">
        <v>0</v>
      </c>
      <c r="BS28">
        <v>9.26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120</v>
      </c>
      <c r="CA28">
        <v>65</v>
      </c>
      <c r="CF28">
        <v>0</v>
      </c>
      <c r="CG28">
        <v>0</v>
      </c>
      <c r="CM28">
        <v>0</v>
      </c>
      <c r="CN28" t="s">
        <v>36</v>
      </c>
      <c r="CO28">
        <v>0</v>
      </c>
      <c r="CP28">
        <f>(P28+Q28+S28)</f>
        <v>74749.73999999999</v>
      </c>
      <c r="CQ28">
        <f>(AC28)*BC28</f>
        <v>57684.304</v>
      </c>
      <c r="CR28">
        <f>(AD28)*BB28</f>
        <v>164.5075</v>
      </c>
      <c r="CS28">
        <f>(AE28)*BS28</f>
        <v>40.8366</v>
      </c>
      <c r="CT28">
        <f>(AF28)*BA28</f>
        <v>12669.809799999999</v>
      </c>
      <c r="CU28">
        <f t="shared" si="5"/>
        <v>0</v>
      </c>
      <c r="CV28">
        <f t="shared" si="5"/>
        <v>169.125</v>
      </c>
      <c r="CW28">
        <f t="shared" si="5"/>
        <v>0.405</v>
      </c>
      <c r="CX28">
        <f t="shared" si="5"/>
        <v>0</v>
      </c>
      <c r="CY28">
        <f>(((S28+R28)*AT28)/100)</f>
        <v>15197.87112</v>
      </c>
      <c r="CZ28">
        <f>(((S28+R28)*AU28)/100)</f>
        <v>8757.638500000001</v>
      </c>
      <c r="DE28" t="s">
        <v>19</v>
      </c>
      <c r="DF28" t="s">
        <v>19</v>
      </c>
      <c r="DG28" t="s">
        <v>19</v>
      </c>
      <c r="DI28" t="s">
        <v>19</v>
      </c>
      <c r="DJ28" t="s">
        <v>19</v>
      </c>
      <c r="DL28" t="s">
        <v>20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15</v>
      </c>
      <c r="DW28" t="s">
        <v>15</v>
      </c>
      <c r="DX28">
        <v>100</v>
      </c>
      <c r="EE28">
        <v>14828050</v>
      </c>
      <c r="EF28">
        <v>2</v>
      </c>
      <c r="EG28" t="s">
        <v>37</v>
      </c>
      <c r="EH28">
        <v>0</v>
      </c>
      <c r="EJ28">
        <v>1</v>
      </c>
      <c r="EK28">
        <v>18</v>
      </c>
      <c r="EL28" t="s">
        <v>38</v>
      </c>
      <c r="EM28" t="s">
        <v>39</v>
      </c>
      <c r="EO28" t="s">
        <v>40</v>
      </c>
      <c r="EQ28">
        <v>0</v>
      </c>
      <c r="ER28">
        <v>10724.82</v>
      </c>
      <c r="ES28">
        <v>9793.6</v>
      </c>
      <c r="ET28">
        <v>19.07</v>
      </c>
      <c r="EU28">
        <v>2.94</v>
      </c>
      <c r="EV28">
        <v>912.15</v>
      </c>
      <c r="EW28">
        <v>112.75</v>
      </c>
      <c r="EX28">
        <v>0.27</v>
      </c>
      <c r="EY28">
        <v>0</v>
      </c>
      <c r="EZ28">
        <v>0</v>
      </c>
    </row>
    <row r="30" spans="1:39" ht="12.75">
      <c r="A30" s="2">
        <v>51</v>
      </c>
      <c r="B30" s="2">
        <f>B20</f>
        <v>1</v>
      </c>
      <c r="C30" s="2">
        <f>A20</f>
        <v>3</v>
      </c>
      <c r="D30" s="2">
        <f>ROW(A20)</f>
        <v>20</v>
      </c>
      <c r="E30" s="2"/>
      <c r="F30" s="2" t="str">
        <f>IF(F20&lt;&gt;"",F20,"")</f>
        <v>Новая локальная смета</v>
      </c>
      <c r="G30" s="2" t="str">
        <f>IF(G20&lt;&gt;"",G20,"")</f>
        <v>Новая локальная смета</v>
      </c>
      <c r="H30" s="2"/>
      <c r="I30" s="2"/>
      <c r="J30" s="2"/>
      <c r="K30" s="2"/>
      <c r="L30" s="2"/>
      <c r="M30" s="2"/>
      <c r="N30" s="2"/>
      <c r="O30" s="2">
        <f aca="true" t="shared" si="6" ref="O30:Y30">ROUND(AB30,2)</f>
        <v>1213589.54</v>
      </c>
      <c r="P30" s="2">
        <f t="shared" si="6"/>
        <v>1071150.25</v>
      </c>
      <c r="Q30" s="2">
        <f t="shared" si="6"/>
        <v>10910.02</v>
      </c>
      <c r="R30" s="2">
        <f t="shared" si="6"/>
        <v>1729.32</v>
      </c>
      <c r="S30" s="2">
        <f t="shared" si="6"/>
        <v>131529.27</v>
      </c>
      <c r="T30" s="2">
        <f t="shared" si="6"/>
        <v>0</v>
      </c>
      <c r="U30" s="2">
        <f t="shared" si="6"/>
        <v>1714.84</v>
      </c>
      <c r="V30" s="2">
        <f t="shared" si="6"/>
        <v>19.18</v>
      </c>
      <c r="W30" s="2">
        <f t="shared" si="6"/>
        <v>0</v>
      </c>
      <c r="X30" s="2">
        <f t="shared" si="6"/>
        <v>122971.28</v>
      </c>
      <c r="Y30" s="2">
        <f t="shared" si="6"/>
        <v>86618.08</v>
      </c>
      <c r="Z30" s="2"/>
      <c r="AA30" s="2"/>
      <c r="AB30" s="2">
        <f>ROUND(SUMIF(AA24:AA28,"=0",O24:O28),2)</f>
        <v>1213589.54</v>
      </c>
      <c r="AC30" s="2">
        <f>ROUND(SUMIF(AA24:AA28,"=0",P24:P28),2)</f>
        <v>1071150.25</v>
      </c>
      <c r="AD30" s="2">
        <f>ROUND(SUMIF(AA24:AA28,"=0",Q24:Q28),2)</f>
        <v>10910.02</v>
      </c>
      <c r="AE30" s="2">
        <f>ROUND(SUMIF(AA24:AA28,"=0",R24:R28),2)</f>
        <v>1729.32</v>
      </c>
      <c r="AF30" s="2">
        <f>ROUND(SUMIF(AA24:AA28,"=0",S24:S28),2)</f>
        <v>131529.27</v>
      </c>
      <c r="AG30" s="2">
        <f>ROUND(SUMIF(AA24:AA28,"=0",T24:T28),2)</f>
        <v>0</v>
      </c>
      <c r="AH30" s="2">
        <f>ROUND(SUMIF(AA24:AA28,"=0",U24:U28),2)</f>
        <v>1714.84</v>
      </c>
      <c r="AI30" s="2">
        <f>ROUND(SUMIF(AA24:AA28,"=0",V24:V28),2)</f>
        <v>19.18</v>
      </c>
      <c r="AJ30" s="2">
        <f>ROUND(SUMIF(AA24:AA28,"=0",W24:W28),2)</f>
        <v>0</v>
      </c>
      <c r="AK30" s="2">
        <f>ROUND(SUMIF(AA24:AA28,"=0",X24:X28),2)</f>
        <v>122971.28</v>
      </c>
      <c r="AL30" s="2">
        <f>ROUND(SUMIF(AA24:AA28,"=0",Y24:Y28),2)</f>
        <v>86618.08</v>
      </c>
      <c r="AM30" s="2">
        <v>0</v>
      </c>
    </row>
    <row r="31" spans="1:14" ht="12.75">
      <c r="A31" s="3">
        <v>50</v>
      </c>
      <c r="B31" s="3">
        <v>0</v>
      </c>
      <c r="C31" s="3">
        <v>0</v>
      </c>
      <c r="D31" s="3">
        <v>1</v>
      </c>
      <c r="E31" s="3">
        <v>0</v>
      </c>
      <c r="F31" s="3">
        <f>Source!O30</f>
        <v>1213589.54</v>
      </c>
      <c r="G31" s="3" t="s">
        <v>49</v>
      </c>
      <c r="H31" s="3" t="s">
        <v>50</v>
      </c>
      <c r="I31" s="3"/>
      <c r="J31" s="3"/>
      <c r="K31" s="3">
        <v>201</v>
      </c>
      <c r="L31" s="3">
        <v>1</v>
      </c>
      <c r="M31" s="3">
        <v>3</v>
      </c>
      <c r="N31" s="3" t="s">
        <v>3</v>
      </c>
    </row>
    <row r="32" spans="1:14" ht="12.75">
      <c r="A32" s="3">
        <v>50</v>
      </c>
      <c r="B32" s="3">
        <v>0</v>
      </c>
      <c r="C32" s="3">
        <v>0</v>
      </c>
      <c r="D32" s="3">
        <v>1</v>
      </c>
      <c r="E32" s="3">
        <v>202</v>
      </c>
      <c r="F32" s="3">
        <f>Source!P30</f>
        <v>1071150.25</v>
      </c>
      <c r="G32" s="3" t="s">
        <v>51</v>
      </c>
      <c r="H32" s="3" t="s">
        <v>52</v>
      </c>
      <c r="I32" s="3"/>
      <c r="J32" s="3"/>
      <c r="K32" s="3">
        <v>202</v>
      </c>
      <c r="L32" s="3">
        <v>2</v>
      </c>
      <c r="M32" s="3">
        <v>3</v>
      </c>
      <c r="N32" s="3" t="s">
        <v>3</v>
      </c>
    </row>
    <row r="33" spans="1:14" ht="12.75">
      <c r="A33" s="3">
        <v>50</v>
      </c>
      <c r="B33" s="3">
        <v>0</v>
      </c>
      <c r="C33" s="3">
        <v>0</v>
      </c>
      <c r="D33" s="3">
        <v>1</v>
      </c>
      <c r="E33" s="3">
        <v>222</v>
      </c>
      <c r="F33" s="3">
        <v>0</v>
      </c>
      <c r="G33" s="3" t="s">
        <v>53</v>
      </c>
      <c r="H33" s="3" t="s">
        <v>54</v>
      </c>
      <c r="I33" s="3"/>
      <c r="J33" s="3"/>
      <c r="K33" s="3">
        <v>222</v>
      </c>
      <c r="L33" s="3">
        <v>3</v>
      </c>
      <c r="M33" s="3">
        <v>3</v>
      </c>
      <c r="N33" s="3" t="s">
        <v>3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203</v>
      </c>
      <c r="F34" s="3">
        <f>Source!Q30</f>
        <v>10910.02</v>
      </c>
      <c r="G34" s="3" t="s">
        <v>55</v>
      </c>
      <c r="H34" s="3" t="s">
        <v>56</v>
      </c>
      <c r="I34" s="3"/>
      <c r="J34" s="3"/>
      <c r="K34" s="3">
        <v>203</v>
      </c>
      <c r="L34" s="3">
        <v>4</v>
      </c>
      <c r="M34" s="3">
        <v>3</v>
      </c>
      <c r="N34" s="3" t="s">
        <v>3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204</v>
      </c>
      <c r="F35" s="3">
        <f>Source!R30</f>
        <v>1729.32</v>
      </c>
      <c r="G35" s="3" t="s">
        <v>57</v>
      </c>
      <c r="H35" s="3" t="s">
        <v>58</v>
      </c>
      <c r="I35" s="3"/>
      <c r="J35" s="3"/>
      <c r="K35" s="3">
        <v>204</v>
      </c>
      <c r="L35" s="3">
        <v>5</v>
      </c>
      <c r="M35" s="3">
        <v>3</v>
      </c>
      <c r="N35" s="3" t="s">
        <v>3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205</v>
      </c>
      <c r="F36" s="3">
        <f>Source!S30</f>
        <v>131529.27</v>
      </c>
      <c r="G36" s="3" t="s">
        <v>59</v>
      </c>
      <c r="H36" s="3" t="s">
        <v>60</v>
      </c>
      <c r="I36" s="3"/>
      <c r="J36" s="3"/>
      <c r="K36" s="3">
        <v>205</v>
      </c>
      <c r="L36" s="3">
        <v>6</v>
      </c>
      <c r="M36" s="3">
        <v>3</v>
      </c>
      <c r="N36" s="3" t="s">
        <v>3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206</v>
      </c>
      <c r="F37" s="3">
        <f>Source!T30</f>
        <v>0</v>
      </c>
      <c r="G37" s="3" t="s">
        <v>61</v>
      </c>
      <c r="H37" s="3" t="s">
        <v>62</v>
      </c>
      <c r="I37" s="3"/>
      <c r="J37" s="3"/>
      <c r="K37" s="3">
        <v>206</v>
      </c>
      <c r="L37" s="3">
        <v>7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207</v>
      </c>
      <c r="F38" s="3">
        <f>Source!U30</f>
        <v>1714.84</v>
      </c>
      <c r="G38" s="3" t="s">
        <v>63</v>
      </c>
      <c r="H38" s="3" t="s">
        <v>64</v>
      </c>
      <c r="I38" s="3"/>
      <c r="J38" s="3"/>
      <c r="K38" s="3">
        <v>207</v>
      </c>
      <c r="L38" s="3">
        <v>8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208</v>
      </c>
      <c r="F39" s="3">
        <f>Source!V30</f>
        <v>19.18</v>
      </c>
      <c r="G39" s="3" t="s">
        <v>65</v>
      </c>
      <c r="H39" s="3" t="s">
        <v>66</v>
      </c>
      <c r="I39" s="3"/>
      <c r="J39" s="3"/>
      <c r="K39" s="3">
        <v>208</v>
      </c>
      <c r="L39" s="3">
        <v>9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209</v>
      </c>
      <c r="F40" s="3">
        <f>Source!W30</f>
        <v>0</v>
      </c>
      <c r="G40" s="3" t="s">
        <v>67</v>
      </c>
      <c r="H40" s="3" t="s">
        <v>68</v>
      </c>
      <c r="I40" s="3"/>
      <c r="J40" s="3"/>
      <c r="K40" s="3">
        <v>209</v>
      </c>
      <c r="L40" s="3">
        <v>10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0</v>
      </c>
      <c r="F41" s="3">
        <f>Source!X30</f>
        <v>122971.28</v>
      </c>
      <c r="G41" s="3" t="s">
        <v>69</v>
      </c>
      <c r="H41" s="3" t="s">
        <v>70</v>
      </c>
      <c r="I41" s="3"/>
      <c r="J41" s="3"/>
      <c r="K41" s="3">
        <v>210</v>
      </c>
      <c r="L41" s="3">
        <v>11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0</v>
      </c>
      <c r="F42" s="3">
        <f>Source!Y30</f>
        <v>86618.08</v>
      </c>
      <c r="G42" s="3" t="s">
        <v>71</v>
      </c>
      <c r="H42" s="3" t="s">
        <v>72</v>
      </c>
      <c r="I42" s="3"/>
      <c r="J42" s="3"/>
      <c r="K42" s="3">
        <v>211</v>
      </c>
      <c r="L42" s="3">
        <v>12</v>
      </c>
      <c r="M42" s="3">
        <v>3</v>
      </c>
      <c r="N42" s="3" t="s">
        <v>3</v>
      </c>
    </row>
    <row r="43" spans="1:14" ht="12.75">
      <c r="A43" s="3">
        <v>50</v>
      </c>
      <c r="B43" s="3">
        <v>1</v>
      </c>
      <c r="C43" s="3">
        <v>0</v>
      </c>
      <c r="D43" s="3">
        <v>2</v>
      </c>
      <c r="E43" s="3">
        <v>0</v>
      </c>
      <c r="F43" s="3">
        <f>ROUND(Source!F31,2)</f>
        <v>1213589.54</v>
      </c>
      <c r="G43" s="3" t="s">
        <v>73</v>
      </c>
      <c r="H43" s="3" t="s">
        <v>74</v>
      </c>
      <c r="I43" s="3"/>
      <c r="J43" s="3"/>
      <c r="K43" s="3">
        <v>212</v>
      </c>
      <c r="L43" s="3">
        <v>13</v>
      </c>
      <c r="M43" s="3">
        <v>0</v>
      </c>
      <c r="N43" s="3" t="s">
        <v>3</v>
      </c>
    </row>
    <row r="44" spans="1:14" ht="12.75">
      <c r="A44" s="3">
        <v>50</v>
      </c>
      <c r="B44" s="3">
        <v>1</v>
      </c>
      <c r="C44" s="3">
        <v>0</v>
      </c>
      <c r="D44" s="3">
        <v>2</v>
      </c>
      <c r="E44" s="3">
        <v>0</v>
      </c>
      <c r="F44" s="3">
        <f>ROUND(0,2)</f>
        <v>0</v>
      </c>
      <c r="G44" s="3" t="s">
        <v>75</v>
      </c>
      <c r="H44" s="3" t="s">
        <v>76</v>
      </c>
      <c r="I44" s="3"/>
      <c r="J44" s="3"/>
      <c r="K44" s="3">
        <v>212</v>
      </c>
      <c r="L44" s="3">
        <v>14</v>
      </c>
      <c r="M44" s="3">
        <v>0</v>
      </c>
      <c r="N44" s="3" t="s">
        <v>3</v>
      </c>
    </row>
    <row r="45" spans="1:14" ht="12.75">
      <c r="A45" s="3">
        <v>50</v>
      </c>
      <c r="B45" s="3">
        <v>1</v>
      </c>
      <c r="C45" s="3">
        <v>0</v>
      </c>
      <c r="D45" s="3">
        <v>2</v>
      </c>
      <c r="E45" s="3">
        <v>0</v>
      </c>
      <c r="F45" s="3">
        <f>ROUND(1,2)</f>
        <v>1</v>
      </c>
      <c r="G45" s="3" t="s">
        <v>77</v>
      </c>
      <c r="H45" s="3" t="s">
        <v>78</v>
      </c>
      <c r="I45" s="3"/>
      <c r="J45" s="3"/>
      <c r="K45" s="3">
        <v>212</v>
      </c>
      <c r="L45" s="3">
        <v>15</v>
      </c>
      <c r="M45" s="3">
        <v>0</v>
      </c>
      <c r="N45" s="3" t="s">
        <v>3</v>
      </c>
    </row>
    <row r="46" spans="1:14" ht="12.75">
      <c r="A46" s="3">
        <v>50</v>
      </c>
      <c r="B46" s="3">
        <v>1</v>
      </c>
      <c r="C46" s="3">
        <v>0</v>
      </c>
      <c r="D46" s="3">
        <v>2</v>
      </c>
      <c r="E46" s="3">
        <v>0</v>
      </c>
      <c r="F46" s="3">
        <f>ROUND(1,2)</f>
        <v>1</v>
      </c>
      <c r="G46" s="3" t="s">
        <v>79</v>
      </c>
      <c r="H46" s="3" t="s">
        <v>80</v>
      </c>
      <c r="I46" s="3"/>
      <c r="J46" s="3"/>
      <c r="K46" s="3">
        <v>212</v>
      </c>
      <c r="L46" s="3">
        <v>16</v>
      </c>
      <c r="M46" s="3">
        <v>0</v>
      </c>
      <c r="N46" s="3" t="s">
        <v>3</v>
      </c>
    </row>
    <row r="47" spans="1:14" ht="12.75">
      <c r="A47" s="3">
        <v>50</v>
      </c>
      <c r="B47" s="3">
        <v>1</v>
      </c>
      <c r="C47" s="3">
        <v>0</v>
      </c>
      <c r="D47" s="3">
        <v>2</v>
      </c>
      <c r="E47" s="3">
        <v>0</v>
      </c>
      <c r="F47" s="3">
        <f>ROUND(1,2)</f>
        <v>1</v>
      </c>
      <c r="G47" s="3" t="s">
        <v>81</v>
      </c>
      <c r="H47" s="3" t="s">
        <v>82</v>
      </c>
      <c r="I47" s="3"/>
      <c r="J47" s="3"/>
      <c r="K47" s="3">
        <v>212</v>
      </c>
      <c r="L47" s="3">
        <v>17</v>
      </c>
      <c r="M47" s="3">
        <v>0</v>
      </c>
      <c r="N47" s="3" t="s">
        <v>3</v>
      </c>
    </row>
    <row r="48" spans="1:14" ht="12.75">
      <c r="A48" s="3">
        <v>50</v>
      </c>
      <c r="B48" s="3">
        <v>1</v>
      </c>
      <c r="C48" s="3">
        <v>0</v>
      </c>
      <c r="D48" s="3">
        <v>2</v>
      </c>
      <c r="E48" s="3">
        <v>0</v>
      </c>
      <c r="F48" s="3">
        <f>ROUND(Source!F36*Source!F45,2)</f>
        <v>131529.27</v>
      </c>
      <c r="G48" s="3" t="s">
        <v>83</v>
      </c>
      <c r="H48" s="3" t="s">
        <v>84</v>
      </c>
      <c r="I48" s="3"/>
      <c r="J48" s="3"/>
      <c r="K48" s="3">
        <v>212</v>
      </c>
      <c r="L48" s="3">
        <v>18</v>
      </c>
      <c r="M48" s="3">
        <v>0</v>
      </c>
      <c r="N48" s="3" t="s">
        <v>3</v>
      </c>
    </row>
    <row r="49" spans="1:14" ht="12.75">
      <c r="A49" s="3">
        <v>50</v>
      </c>
      <c r="B49" s="3">
        <v>1</v>
      </c>
      <c r="C49" s="3">
        <v>0</v>
      </c>
      <c r="D49" s="3">
        <v>2</v>
      </c>
      <c r="E49" s="3">
        <v>0</v>
      </c>
      <c r="F49" s="3">
        <f>ROUND(Source!F34*Source!F46,2)</f>
        <v>10910.02</v>
      </c>
      <c r="G49" s="3" t="s">
        <v>85</v>
      </c>
      <c r="H49" s="3" t="s">
        <v>86</v>
      </c>
      <c r="I49" s="3"/>
      <c r="J49" s="3"/>
      <c r="K49" s="3">
        <v>212</v>
      </c>
      <c r="L49" s="3">
        <v>19</v>
      </c>
      <c r="M49" s="3">
        <v>0</v>
      </c>
      <c r="N49" s="3" t="s">
        <v>3</v>
      </c>
    </row>
    <row r="50" spans="1:14" ht="12.75">
      <c r="A50" s="3">
        <v>50</v>
      </c>
      <c r="B50" s="3">
        <v>1</v>
      </c>
      <c r="C50" s="3">
        <v>0</v>
      </c>
      <c r="D50" s="3">
        <v>2</v>
      </c>
      <c r="E50" s="3">
        <v>0</v>
      </c>
      <c r="F50" s="3">
        <f>ROUND(Source!F32*Source!F47,2)</f>
        <v>1071150.25</v>
      </c>
      <c r="G50" s="3" t="s">
        <v>87</v>
      </c>
      <c r="H50" s="3" t="s">
        <v>88</v>
      </c>
      <c r="I50" s="3"/>
      <c r="J50" s="3"/>
      <c r="K50" s="3">
        <v>212</v>
      </c>
      <c r="L50" s="3">
        <v>20</v>
      </c>
      <c r="M50" s="3">
        <v>0</v>
      </c>
      <c r="N50" s="3" t="s">
        <v>3</v>
      </c>
    </row>
    <row r="51" spans="1:14" ht="12.75">
      <c r="A51" s="3">
        <v>50</v>
      </c>
      <c r="B51" s="3">
        <v>1</v>
      </c>
      <c r="C51" s="3">
        <v>0</v>
      </c>
      <c r="D51" s="3">
        <v>2</v>
      </c>
      <c r="E51" s="3">
        <v>210</v>
      </c>
      <c r="F51" s="3">
        <f>ROUND(Source!F41*Source!F45,2)</f>
        <v>122971.28</v>
      </c>
      <c r="G51" s="3" t="s">
        <v>89</v>
      </c>
      <c r="H51" s="3" t="s">
        <v>70</v>
      </c>
      <c r="I51" s="3"/>
      <c r="J51" s="3"/>
      <c r="K51" s="3">
        <v>212</v>
      </c>
      <c r="L51" s="3">
        <v>21</v>
      </c>
      <c r="M51" s="3">
        <v>0</v>
      </c>
      <c r="N51" s="3" t="s">
        <v>3</v>
      </c>
    </row>
    <row r="52" spans="1:14" ht="12.75">
      <c r="A52" s="3">
        <v>50</v>
      </c>
      <c r="B52" s="3">
        <v>1</v>
      </c>
      <c r="C52" s="3">
        <v>0</v>
      </c>
      <c r="D52" s="3">
        <v>2</v>
      </c>
      <c r="E52" s="3">
        <v>211</v>
      </c>
      <c r="F52" s="3">
        <f>ROUND(Source!F42*Source!F45,2)</f>
        <v>86618.08</v>
      </c>
      <c r="G52" s="3" t="s">
        <v>90</v>
      </c>
      <c r="H52" s="3" t="s">
        <v>72</v>
      </c>
      <c r="I52" s="3"/>
      <c r="J52" s="3"/>
      <c r="K52" s="3">
        <v>212</v>
      </c>
      <c r="L52" s="3">
        <v>22</v>
      </c>
      <c r="M52" s="3">
        <v>0</v>
      </c>
      <c r="N52" s="3" t="s">
        <v>3</v>
      </c>
    </row>
    <row r="53" spans="1:14" ht="12.75">
      <c r="A53" s="3">
        <v>50</v>
      </c>
      <c r="B53" s="3">
        <v>1</v>
      </c>
      <c r="C53" s="3">
        <v>0</v>
      </c>
      <c r="D53" s="3">
        <v>2</v>
      </c>
      <c r="E53" s="3">
        <v>201</v>
      </c>
      <c r="F53" s="3">
        <f>ROUND(Source!F48+Source!F49+Source!F50+Source!F51+Source!F52,2)</f>
        <v>1423178.9</v>
      </c>
      <c r="G53" s="3" t="s">
        <v>91</v>
      </c>
      <c r="H53" s="3" t="s">
        <v>92</v>
      </c>
      <c r="I53" s="3"/>
      <c r="J53" s="3"/>
      <c r="K53" s="3">
        <v>212</v>
      </c>
      <c r="L53" s="3">
        <v>23</v>
      </c>
      <c r="M53" s="3">
        <v>0</v>
      </c>
      <c r="N53" s="3" t="s">
        <v>3</v>
      </c>
    </row>
    <row r="55" spans="1:39" ht="12.75">
      <c r="A55" s="2">
        <v>51</v>
      </c>
      <c r="B55" s="2">
        <f>B12</f>
        <v>1</v>
      </c>
      <c r="C55" s="2">
        <f>A12</f>
        <v>1</v>
      </c>
      <c r="D55" s="2">
        <f>ROW(A12)</f>
        <v>12</v>
      </c>
      <c r="E55" s="2"/>
      <c r="F55" s="2" t="str">
        <f>IF(F12&lt;&gt;"",F12,"")</f>
        <v>Новая локальная смета</v>
      </c>
      <c r="G55" s="2" t="str">
        <f>IF(G12&lt;&gt;"",G12,"")</f>
        <v>Новая локальная смета</v>
      </c>
      <c r="H55" s="2"/>
      <c r="I55" s="2"/>
      <c r="J55" s="2"/>
      <c r="K55" s="2"/>
      <c r="L55" s="2"/>
      <c r="M55" s="2"/>
      <c r="N55" s="2"/>
      <c r="O55" s="2">
        <f aca="true" t="shared" si="7" ref="O55:Y55">ROUND(O30,2)</f>
        <v>1213589.54</v>
      </c>
      <c r="P55" s="2">
        <f t="shared" si="7"/>
        <v>1071150.25</v>
      </c>
      <c r="Q55" s="2">
        <f t="shared" si="7"/>
        <v>10910.02</v>
      </c>
      <c r="R55" s="2">
        <f t="shared" si="7"/>
        <v>1729.32</v>
      </c>
      <c r="S55" s="2">
        <f t="shared" si="7"/>
        <v>131529.27</v>
      </c>
      <c r="T55" s="2">
        <f t="shared" si="7"/>
        <v>0</v>
      </c>
      <c r="U55" s="2">
        <f t="shared" si="7"/>
        <v>1714.84</v>
      </c>
      <c r="V55" s="2">
        <f t="shared" si="7"/>
        <v>19.18</v>
      </c>
      <c r="W55" s="2">
        <f t="shared" si="7"/>
        <v>0</v>
      </c>
      <c r="X55" s="2">
        <f t="shared" si="7"/>
        <v>122971.28</v>
      </c>
      <c r="Y55" s="2">
        <f t="shared" si="7"/>
        <v>86618.08</v>
      </c>
      <c r="Z55" s="2"/>
      <c r="AA55" s="2"/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</row>
    <row r="59" spans="1:5" ht="12.75">
      <c r="A59">
        <v>65</v>
      </c>
      <c r="C59">
        <v>1</v>
      </c>
      <c r="D59">
        <v>0</v>
      </c>
      <c r="E59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36"/>
  <sheetViews>
    <sheetView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16036770</v>
      </c>
      <c r="C1">
        <v>16036769</v>
      </c>
      <c r="D1">
        <v>5509011</v>
      </c>
      <c r="E1">
        <v>1</v>
      </c>
      <c r="F1">
        <v>1</v>
      </c>
      <c r="G1">
        <v>1</v>
      </c>
      <c r="H1">
        <v>1</v>
      </c>
      <c r="I1" t="s">
        <v>93</v>
      </c>
      <c r="K1" t="s">
        <v>94</v>
      </c>
      <c r="L1">
        <v>1476</v>
      </c>
      <c r="N1">
        <v>1013</v>
      </c>
      <c r="O1" t="s">
        <v>95</v>
      </c>
      <c r="P1" t="s">
        <v>96</v>
      </c>
      <c r="Q1">
        <v>1</v>
      </c>
      <c r="Y1">
        <v>26.115</v>
      </c>
      <c r="AA1">
        <v>0</v>
      </c>
      <c r="AB1">
        <v>0</v>
      </c>
      <c r="AC1">
        <v>0</v>
      </c>
      <c r="AD1">
        <v>7.42</v>
      </c>
      <c r="AN1">
        <v>0</v>
      </c>
      <c r="AO1">
        <v>1</v>
      </c>
      <c r="AP1">
        <v>1</v>
      </c>
      <c r="AQ1">
        <v>0</v>
      </c>
      <c r="AR1">
        <v>0</v>
      </c>
      <c r="AT1">
        <v>17.41</v>
      </c>
      <c r="AU1" t="s">
        <v>19</v>
      </c>
      <c r="AV1">
        <v>1</v>
      </c>
      <c r="AW1">
        <v>2</v>
      </c>
      <c r="AX1">
        <v>16036770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16036771</v>
      </c>
      <c r="C2">
        <v>16036769</v>
      </c>
      <c r="D2">
        <v>14433766</v>
      </c>
      <c r="E2">
        <v>1</v>
      </c>
      <c r="F2">
        <v>1</v>
      </c>
      <c r="G2">
        <v>1</v>
      </c>
      <c r="H2">
        <v>2</v>
      </c>
      <c r="I2" t="s">
        <v>97</v>
      </c>
      <c r="J2" t="s">
        <v>97</v>
      </c>
      <c r="K2" t="s">
        <v>98</v>
      </c>
      <c r="L2">
        <v>1480</v>
      </c>
      <c r="N2">
        <v>1013</v>
      </c>
      <c r="O2" t="s">
        <v>99</v>
      </c>
      <c r="P2" t="s">
        <v>100</v>
      </c>
      <c r="Q2">
        <v>1</v>
      </c>
      <c r="Y2">
        <v>1.26</v>
      </c>
      <c r="AA2">
        <v>0</v>
      </c>
      <c r="AB2">
        <v>1.26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0.84</v>
      </c>
      <c r="AU2" t="s">
        <v>19</v>
      </c>
      <c r="AV2">
        <v>0</v>
      </c>
      <c r="AW2">
        <v>2</v>
      </c>
      <c r="AX2">
        <v>16036771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16036772</v>
      </c>
      <c r="C3">
        <v>16036769</v>
      </c>
      <c r="D3">
        <v>14452553</v>
      </c>
      <c r="E3">
        <v>1</v>
      </c>
      <c r="F3">
        <v>1</v>
      </c>
      <c r="G3">
        <v>1</v>
      </c>
      <c r="H3">
        <v>3</v>
      </c>
      <c r="I3" t="s">
        <v>101</v>
      </c>
      <c r="J3" t="s">
        <v>101</v>
      </c>
      <c r="K3" t="s">
        <v>102</v>
      </c>
      <c r="L3">
        <v>1348</v>
      </c>
      <c r="N3">
        <v>1009</v>
      </c>
      <c r="O3" t="s">
        <v>103</v>
      </c>
      <c r="P3" t="s">
        <v>103</v>
      </c>
      <c r="Q3">
        <v>1000</v>
      </c>
      <c r="Y3">
        <v>0.78</v>
      </c>
      <c r="AA3">
        <v>0</v>
      </c>
      <c r="AB3">
        <v>0</v>
      </c>
      <c r="AC3">
        <v>0</v>
      </c>
      <c r="AD3">
        <v>0</v>
      </c>
      <c r="AN3">
        <v>2</v>
      </c>
      <c r="AO3">
        <v>0</v>
      </c>
      <c r="AP3">
        <v>1</v>
      </c>
      <c r="AQ3">
        <v>0</v>
      </c>
      <c r="AR3">
        <v>0</v>
      </c>
      <c r="AT3">
        <v>0.78</v>
      </c>
      <c r="AV3">
        <v>0</v>
      </c>
      <c r="AW3">
        <v>2</v>
      </c>
      <c r="AX3">
        <v>16036772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ROW(Source!A25)</f>
        <v>25</v>
      </c>
      <c r="B4">
        <v>16036774</v>
      </c>
      <c r="C4">
        <v>16036773</v>
      </c>
      <c r="D4">
        <v>5509535</v>
      </c>
      <c r="E4">
        <v>1</v>
      </c>
      <c r="F4">
        <v>1</v>
      </c>
      <c r="G4">
        <v>1</v>
      </c>
      <c r="H4">
        <v>1</v>
      </c>
      <c r="I4" t="s">
        <v>104</v>
      </c>
      <c r="K4" t="s">
        <v>105</v>
      </c>
      <c r="L4">
        <v>1476</v>
      </c>
      <c r="N4">
        <v>1013</v>
      </c>
      <c r="O4" t="s">
        <v>95</v>
      </c>
      <c r="P4" t="s">
        <v>96</v>
      </c>
      <c r="Q4">
        <v>1</v>
      </c>
      <c r="Y4">
        <v>194.85</v>
      </c>
      <c r="AA4">
        <v>0</v>
      </c>
      <c r="AB4">
        <v>0</v>
      </c>
      <c r="AC4">
        <v>0</v>
      </c>
      <c r="AD4">
        <v>8.36</v>
      </c>
      <c r="AN4">
        <v>0</v>
      </c>
      <c r="AO4">
        <v>1</v>
      </c>
      <c r="AP4">
        <v>1</v>
      </c>
      <c r="AQ4">
        <v>0</v>
      </c>
      <c r="AR4">
        <v>0</v>
      </c>
      <c r="AT4">
        <v>129.9</v>
      </c>
      <c r="AU4" t="s">
        <v>19</v>
      </c>
      <c r="AV4">
        <v>1</v>
      </c>
      <c r="AW4">
        <v>2</v>
      </c>
      <c r="AX4">
        <v>16036774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ROW(Source!A25)</f>
        <v>25</v>
      </c>
      <c r="B5">
        <v>16036775</v>
      </c>
      <c r="C5">
        <v>16036773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26</v>
      </c>
      <c r="K5" t="s">
        <v>106</v>
      </c>
      <c r="L5">
        <v>608254</v>
      </c>
      <c r="N5">
        <v>1013</v>
      </c>
      <c r="O5" t="s">
        <v>107</v>
      </c>
      <c r="P5" t="s">
        <v>107</v>
      </c>
      <c r="Q5">
        <v>1</v>
      </c>
      <c r="Y5">
        <v>2.07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1.38</v>
      </c>
      <c r="AU5" t="s">
        <v>19</v>
      </c>
      <c r="AV5">
        <v>2</v>
      </c>
      <c r="AW5">
        <v>2</v>
      </c>
      <c r="AX5">
        <v>16036775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ROW(Source!A25)</f>
        <v>25</v>
      </c>
      <c r="B6">
        <v>16036776</v>
      </c>
      <c r="C6">
        <v>16036773</v>
      </c>
      <c r="D6">
        <v>14433766</v>
      </c>
      <c r="E6">
        <v>1</v>
      </c>
      <c r="F6">
        <v>1</v>
      </c>
      <c r="G6">
        <v>1</v>
      </c>
      <c r="H6">
        <v>2</v>
      </c>
      <c r="I6" t="s">
        <v>97</v>
      </c>
      <c r="J6" t="s">
        <v>97</v>
      </c>
      <c r="K6" t="s">
        <v>98</v>
      </c>
      <c r="L6">
        <v>1480</v>
      </c>
      <c r="N6">
        <v>1013</v>
      </c>
      <c r="O6" t="s">
        <v>99</v>
      </c>
      <c r="P6" t="s">
        <v>100</v>
      </c>
      <c r="Q6">
        <v>1</v>
      </c>
      <c r="Y6">
        <v>3.15</v>
      </c>
      <c r="AA6">
        <v>0</v>
      </c>
      <c r="AB6">
        <v>1.26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2.1</v>
      </c>
      <c r="AU6" t="s">
        <v>19</v>
      </c>
      <c r="AV6">
        <v>0</v>
      </c>
      <c r="AW6">
        <v>2</v>
      </c>
      <c r="AX6">
        <v>16036776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ROW(Source!A25)</f>
        <v>25</v>
      </c>
      <c r="B7">
        <v>16036777</v>
      </c>
      <c r="C7">
        <v>16036773</v>
      </c>
      <c r="D7">
        <v>14448490</v>
      </c>
      <c r="E7">
        <v>1</v>
      </c>
      <c r="F7">
        <v>1</v>
      </c>
      <c r="G7">
        <v>1</v>
      </c>
      <c r="H7">
        <v>2</v>
      </c>
      <c r="I7" t="s">
        <v>108</v>
      </c>
      <c r="J7" t="s">
        <v>108</v>
      </c>
      <c r="K7" t="s">
        <v>109</v>
      </c>
      <c r="L7">
        <v>1480</v>
      </c>
      <c r="N7">
        <v>1013</v>
      </c>
      <c r="O7" t="s">
        <v>99</v>
      </c>
      <c r="P7" t="s">
        <v>100</v>
      </c>
      <c r="Q7">
        <v>1</v>
      </c>
      <c r="Y7">
        <v>2.07</v>
      </c>
      <c r="AA7">
        <v>0</v>
      </c>
      <c r="AB7">
        <v>37.92</v>
      </c>
      <c r="AC7">
        <v>7.78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1.38</v>
      </c>
      <c r="AU7" t="s">
        <v>19</v>
      </c>
      <c r="AV7">
        <v>0</v>
      </c>
      <c r="AW7">
        <v>2</v>
      </c>
      <c r="AX7">
        <v>16036777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ROW(Source!A25)</f>
        <v>25</v>
      </c>
      <c r="B8">
        <v>16036778</v>
      </c>
      <c r="C8">
        <v>16036773</v>
      </c>
      <c r="D8">
        <v>14435369</v>
      </c>
      <c r="E8">
        <v>1</v>
      </c>
      <c r="F8">
        <v>1</v>
      </c>
      <c r="G8">
        <v>1</v>
      </c>
      <c r="H8">
        <v>2</v>
      </c>
      <c r="I8" t="s">
        <v>110</v>
      </c>
      <c r="J8" t="s">
        <v>110</v>
      </c>
      <c r="K8" t="s">
        <v>111</v>
      </c>
      <c r="L8">
        <v>1480</v>
      </c>
      <c r="N8">
        <v>1013</v>
      </c>
      <c r="O8" t="s">
        <v>99</v>
      </c>
      <c r="P8" t="s">
        <v>100</v>
      </c>
      <c r="Q8">
        <v>1</v>
      </c>
      <c r="Y8">
        <v>2.07</v>
      </c>
      <c r="AA8">
        <v>0</v>
      </c>
      <c r="AB8">
        <v>31.33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1.38</v>
      </c>
      <c r="AU8" t="s">
        <v>19</v>
      </c>
      <c r="AV8">
        <v>0</v>
      </c>
      <c r="AW8">
        <v>2</v>
      </c>
      <c r="AX8">
        <v>16036778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ROW(Source!A25)</f>
        <v>25</v>
      </c>
      <c r="B9">
        <v>16036779</v>
      </c>
      <c r="C9">
        <v>16036773</v>
      </c>
      <c r="D9">
        <v>14437609</v>
      </c>
      <c r="E9">
        <v>1</v>
      </c>
      <c r="F9">
        <v>1</v>
      </c>
      <c r="G9">
        <v>1</v>
      </c>
      <c r="H9">
        <v>3</v>
      </c>
      <c r="I9" t="s">
        <v>112</v>
      </c>
      <c r="J9" t="s">
        <v>112</v>
      </c>
      <c r="K9" t="s">
        <v>113</v>
      </c>
      <c r="L9">
        <v>1348</v>
      </c>
      <c r="N9">
        <v>1009</v>
      </c>
      <c r="O9" t="s">
        <v>103</v>
      </c>
      <c r="P9" t="s">
        <v>103</v>
      </c>
      <c r="Q9">
        <v>1000</v>
      </c>
      <c r="Y9">
        <v>0.021</v>
      </c>
      <c r="AA9">
        <v>440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0.021</v>
      </c>
      <c r="AV9">
        <v>0</v>
      </c>
      <c r="AW9">
        <v>2</v>
      </c>
      <c r="AX9">
        <v>16036779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ROW(Source!A25)</f>
        <v>25</v>
      </c>
      <c r="B10">
        <v>16036780</v>
      </c>
      <c r="C10">
        <v>16036773</v>
      </c>
      <c r="D10">
        <v>14452402</v>
      </c>
      <c r="E10">
        <v>1</v>
      </c>
      <c r="F10">
        <v>1</v>
      </c>
      <c r="G10">
        <v>1</v>
      </c>
      <c r="H10">
        <v>3</v>
      </c>
      <c r="I10" t="s">
        <v>114</v>
      </c>
      <c r="J10" t="s">
        <v>114</v>
      </c>
      <c r="K10" t="s">
        <v>115</v>
      </c>
      <c r="L10">
        <v>1339</v>
      </c>
      <c r="N10">
        <v>1007</v>
      </c>
      <c r="O10" t="s">
        <v>116</v>
      </c>
      <c r="P10" t="s">
        <v>116</v>
      </c>
      <c r="Q10">
        <v>1</v>
      </c>
      <c r="Y10">
        <v>2.14</v>
      </c>
      <c r="AA10">
        <v>432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2.14</v>
      </c>
      <c r="AV10">
        <v>0</v>
      </c>
      <c r="AW10">
        <v>2</v>
      </c>
      <c r="AX10">
        <v>16036780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ROW(Source!A25)</f>
        <v>25</v>
      </c>
      <c r="B11">
        <v>16036781</v>
      </c>
      <c r="C11">
        <v>16036773</v>
      </c>
      <c r="D11">
        <v>14452553</v>
      </c>
      <c r="E11">
        <v>1</v>
      </c>
      <c r="F11">
        <v>1</v>
      </c>
      <c r="G11">
        <v>1</v>
      </c>
      <c r="H11">
        <v>3</v>
      </c>
      <c r="I11" t="s">
        <v>101</v>
      </c>
      <c r="J11" t="s">
        <v>101</v>
      </c>
      <c r="K11" t="s">
        <v>102</v>
      </c>
      <c r="L11">
        <v>1348</v>
      </c>
      <c r="N11">
        <v>1009</v>
      </c>
      <c r="O11" t="s">
        <v>103</v>
      </c>
      <c r="P11" t="s">
        <v>103</v>
      </c>
      <c r="Q11">
        <v>1000</v>
      </c>
      <c r="Y11">
        <v>1.48</v>
      </c>
      <c r="AA11">
        <v>0</v>
      </c>
      <c r="AB11">
        <v>0</v>
      </c>
      <c r="AC11">
        <v>0</v>
      </c>
      <c r="AD11">
        <v>0</v>
      </c>
      <c r="AN11">
        <v>2</v>
      </c>
      <c r="AO11">
        <v>0</v>
      </c>
      <c r="AP11">
        <v>1</v>
      </c>
      <c r="AQ11">
        <v>0</v>
      </c>
      <c r="AR11">
        <v>0</v>
      </c>
      <c r="AT11">
        <v>1.48</v>
      </c>
      <c r="AV11">
        <v>0</v>
      </c>
      <c r="AW11">
        <v>2</v>
      </c>
      <c r="AX11">
        <v>16036781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ROW(Source!A26)</f>
        <v>26</v>
      </c>
      <c r="B12">
        <v>16036783</v>
      </c>
      <c r="C12">
        <v>16036782</v>
      </c>
      <c r="D12">
        <v>5509740</v>
      </c>
      <c r="E12">
        <v>1</v>
      </c>
      <c r="F12">
        <v>1</v>
      </c>
      <c r="G12">
        <v>1</v>
      </c>
      <c r="H12">
        <v>1</v>
      </c>
      <c r="I12" t="s">
        <v>117</v>
      </c>
      <c r="K12" t="s">
        <v>118</v>
      </c>
      <c r="L12">
        <v>1476</v>
      </c>
      <c r="N12">
        <v>1013</v>
      </c>
      <c r="O12" t="s">
        <v>95</v>
      </c>
      <c r="P12" t="s">
        <v>96</v>
      </c>
      <c r="Q12">
        <v>1</v>
      </c>
      <c r="Y12">
        <v>30.435</v>
      </c>
      <c r="AA12">
        <v>0</v>
      </c>
      <c r="AB12">
        <v>0</v>
      </c>
      <c r="AC12">
        <v>0</v>
      </c>
      <c r="AD12">
        <v>8.82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20.29</v>
      </c>
      <c r="AU12" t="s">
        <v>19</v>
      </c>
      <c r="AV12">
        <v>1</v>
      </c>
      <c r="AW12">
        <v>2</v>
      </c>
      <c r="AX12">
        <v>16036783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ROW(Source!A26)</f>
        <v>26</v>
      </c>
      <c r="B13">
        <v>16036784</v>
      </c>
      <c r="C13">
        <v>16036782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K13" t="s">
        <v>106</v>
      </c>
      <c r="L13">
        <v>608254</v>
      </c>
      <c r="N13">
        <v>1013</v>
      </c>
      <c r="O13" t="s">
        <v>107</v>
      </c>
      <c r="P13" t="s">
        <v>107</v>
      </c>
      <c r="Q13">
        <v>1</v>
      </c>
      <c r="Y13">
        <v>0.645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0.43</v>
      </c>
      <c r="AU13" t="s">
        <v>19</v>
      </c>
      <c r="AV13">
        <v>2</v>
      </c>
      <c r="AW13">
        <v>2</v>
      </c>
      <c r="AX13">
        <v>16036784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ROW(Source!A26)</f>
        <v>26</v>
      </c>
      <c r="B14">
        <v>16036785</v>
      </c>
      <c r="C14">
        <v>16036782</v>
      </c>
      <c r="D14">
        <v>14433385</v>
      </c>
      <c r="E14">
        <v>1</v>
      </c>
      <c r="F14">
        <v>1</v>
      </c>
      <c r="G14">
        <v>1</v>
      </c>
      <c r="H14">
        <v>2</v>
      </c>
      <c r="I14" t="s">
        <v>119</v>
      </c>
      <c r="J14" t="s">
        <v>119</v>
      </c>
      <c r="K14" t="s">
        <v>120</v>
      </c>
      <c r="L14">
        <v>1480</v>
      </c>
      <c r="N14">
        <v>1013</v>
      </c>
      <c r="O14" t="s">
        <v>99</v>
      </c>
      <c r="P14" t="s">
        <v>100</v>
      </c>
      <c r="Q14">
        <v>1</v>
      </c>
      <c r="Y14">
        <v>0.345</v>
      </c>
      <c r="AA14">
        <v>0</v>
      </c>
      <c r="AB14">
        <v>66.67</v>
      </c>
      <c r="AC14">
        <v>11.15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0.23</v>
      </c>
      <c r="AU14" t="s">
        <v>19</v>
      </c>
      <c r="AV14">
        <v>0</v>
      </c>
      <c r="AW14">
        <v>2</v>
      </c>
      <c r="AX14">
        <v>16036785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ROW(Source!A26)</f>
        <v>26</v>
      </c>
      <c r="B15">
        <v>16036786</v>
      </c>
      <c r="C15">
        <v>16036782</v>
      </c>
      <c r="D15">
        <v>14433484</v>
      </c>
      <c r="E15">
        <v>1</v>
      </c>
      <c r="F15">
        <v>1</v>
      </c>
      <c r="G15">
        <v>1</v>
      </c>
      <c r="H15">
        <v>2</v>
      </c>
      <c r="I15" t="s">
        <v>121</v>
      </c>
      <c r="J15" t="s">
        <v>121</v>
      </c>
      <c r="K15" t="s">
        <v>122</v>
      </c>
      <c r="L15">
        <v>1480</v>
      </c>
      <c r="N15">
        <v>1013</v>
      </c>
      <c r="O15" t="s">
        <v>99</v>
      </c>
      <c r="P15" t="s">
        <v>100</v>
      </c>
      <c r="Q15">
        <v>1</v>
      </c>
      <c r="Y15">
        <v>0.12</v>
      </c>
      <c r="AA15">
        <v>0</v>
      </c>
      <c r="AB15">
        <v>83.54</v>
      </c>
      <c r="AC15">
        <v>12.3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0.08</v>
      </c>
      <c r="AU15" t="s">
        <v>19</v>
      </c>
      <c r="AV15">
        <v>0</v>
      </c>
      <c r="AW15">
        <v>2</v>
      </c>
      <c r="AX15">
        <v>16036786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ROW(Source!A26)</f>
        <v>26</v>
      </c>
      <c r="B16">
        <v>16036787</v>
      </c>
      <c r="C16">
        <v>16036782</v>
      </c>
      <c r="D16">
        <v>14441461</v>
      </c>
      <c r="E16">
        <v>1</v>
      </c>
      <c r="F16">
        <v>1</v>
      </c>
      <c r="G16">
        <v>1</v>
      </c>
      <c r="H16">
        <v>2</v>
      </c>
      <c r="I16" t="s">
        <v>123</v>
      </c>
      <c r="J16" t="s">
        <v>123</v>
      </c>
      <c r="K16" t="s">
        <v>124</v>
      </c>
      <c r="L16">
        <v>1480</v>
      </c>
      <c r="N16">
        <v>1013</v>
      </c>
      <c r="O16" t="s">
        <v>99</v>
      </c>
      <c r="P16" t="s">
        <v>100</v>
      </c>
      <c r="Q16">
        <v>1</v>
      </c>
      <c r="Y16">
        <v>10.35</v>
      </c>
      <c r="AA16">
        <v>0</v>
      </c>
      <c r="AB16">
        <v>3.5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6.9</v>
      </c>
      <c r="AU16" t="s">
        <v>19</v>
      </c>
      <c r="AV16">
        <v>0</v>
      </c>
      <c r="AW16">
        <v>2</v>
      </c>
      <c r="AX16">
        <v>16036787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ROW(Source!A26)</f>
        <v>26</v>
      </c>
      <c r="B17">
        <v>16036788</v>
      </c>
      <c r="C17">
        <v>16036782</v>
      </c>
      <c r="D17">
        <v>14439575</v>
      </c>
      <c r="E17">
        <v>1</v>
      </c>
      <c r="F17">
        <v>1</v>
      </c>
      <c r="G17">
        <v>1</v>
      </c>
      <c r="H17">
        <v>2</v>
      </c>
      <c r="I17" t="s">
        <v>125</v>
      </c>
      <c r="J17" t="s">
        <v>125</v>
      </c>
      <c r="K17" t="s">
        <v>126</v>
      </c>
      <c r="L17">
        <v>1480</v>
      </c>
      <c r="N17">
        <v>1013</v>
      </c>
      <c r="O17" t="s">
        <v>99</v>
      </c>
      <c r="P17" t="s">
        <v>100</v>
      </c>
      <c r="Q17">
        <v>1</v>
      </c>
      <c r="Y17">
        <v>0.18</v>
      </c>
      <c r="AA17">
        <v>0</v>
      </c>
      <c r="AB17">
        <v>82</v>
      </c>
      <c r="AC17">
        <v>10.15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0.12</v>
      </c>
      <c r="AU17" t="s">
        <v>19</v>
      </c>
      <c r="AV17">
        <v>0</v>
      </c>
      <c r="AW17">
        <v>2</v>
      </c>
      <c r="AX17">
        <v>16036788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ROW(Source!A26)</f>
        <v>26</v>
      </c>
      <c r="B18">
        <v>16036789</v>
      </c>
      <c r="C18">
        <v>16036782</v>
      </c>
      <c r="D18">
        <v>14438258</v>
      </c>
      <c r="E18">
        <v>1</v>
      </c>
      <c r="F18">
        <v>1</v>
      </c>
      <c r="G18">
        <v>1</v>
      </c>
      <c r="H18">
        <v>3</v>
      </c>
      <c r="I18" t="s">
        <v>127</v>
      </c>
      <c r="J18" t="s">
        <v>127</v>
      </c>
      <c r="K18" t="s">
        <v>128</v>
      </c>
      <c r="L18">
        <v>1327</v>
      </c>
      <c r="N18">
        <v>1005</v>
      </c>
      <c r="O18" t="s">
        <v>129</v>
      </c>
      <c r="P18" t="s">
        <v>129</v>
      </c>
      <c r="Q18">
        <v>1</v>
      </c>
      <c r="Y18">
        <v>115</v>
      </c>
      <c r="AA18">
        <v>45.2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115</v>
      </c>
      <c r="AV18">
        <v>0</v>
      </c>
      <c r="AW18">
        <v>2</v>
      </c>
      <c r="AX18">
        <v>16036789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ROW(Source!A26)</f>
        <v>26</v>
      </c>
      <c r="B19">
        <v>16036790</v>
      </c>
      <c r="C19">
        <v>16036782</v>
      </c>
      <c r="D19">
        <v>14438260</v>
      </c>
      <c r="E19">
        <v>1</v>
      </c>
      <c r="F19">
        <v>1</v>
      </c>
      <c r="G19">
        <v>1</v>
      </c>
      <c r="H19">
        <v>3</v>
      </c>
      <c r="I19" t="s">
        <v>130</v>
      </c>
      <c r="J19" t="s">
        <v>130</v>
      </c>
      <c r="K19" t="s">
        <v>131</v>
      </c>
      <c r="L19">
        <v>1327</v>
      </c>
      <c r="N19">
        <v>1005</v>
      </c>
      <c r="O19" t="s">
        <v>129</v>
      </c>
      <c r="P19" t="s">
        <v>129</v>
      </c>
      <c r="Q19">
        <v>1</v>
      </c>
      <c r="Y19">
        <v>230</v>
      </c>
      <c r="AA19">
        <v>38.42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230</v>
      </c>
      <c r="AV19">
        <v>0</v>
      </c>
      <c r="AW19">
        <v>2</v>
      </c>
      <c r="AX19">
        <v>16036790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ROW(Source!A26)</f>
        <v>26</v>
      </c>
      <c r="B20">
        <v>16036791</v>
      </c>
      <c r="C20">
        <v>16036782</v>
      </c>
      <c r="D20">
        <v>14439426</v>
      </c>
      <c r="E20">
        <v>1</v>
      </c>
      <c r="F20">
        <v>1</v>
      </c>
      <c r="G20">
        <v>1</v>
      </c>
      <c r="H20">
        <v>3</v>
      </c>
      <c r="I20" t="s">
        <v>132</v>
      </c>
      <c r="J20" t="s">
        <v>132</v>
      </c>
      <c r="K20" t="s">
        <v>133</v>
      </c>
      <c r="L20">
        <v>1346</v>
      </c>
      <c r="N20">
        <v>1009</v>
      </c>
      <c r="O20" t="s">
        <v>134</v>
      </c>
      <c r="P20" t="s">
        <v>134</v>
      </c>
      <c r="Q20">
        <v>1</v>
      </c>
      <c r="Y20">
        <v>11.8</v>
      </c>
      <c r="AA20">
        <v>8.48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11.8</v>
      </c>
      <c r="AV20">
        <v>0</v>
      </c>
      <c r="AW20">
        <v>2</v>
      </c>
      <c r="AX20">
        <v>16036791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ROW(Source!A27)</f>
        <v>27</v>
      </c>
      <c r="B21">
        <v>16036793</v>
      </c>
      <c r="C21">
        <v>16036792</v>
      </c>
      <c r="D21">
        <v>5509658</v>
      </c>
      <c r="E21">
        <v>1</v>
      </c>
      <c r="F21">
        <v>1</v>
      </c>
      <c r="G21">
        <v>1</v>
      </c>
      <c r="H21">
        <v>1</v>
      </c>
      <c r="I21" t="s">
        <v>135</v>
      </c>
      <c r="K21" t="s">
        <v>136</v>
      </c>
      <c r="L21">
        <v>1476</v>
      </c>
      <c r="N21">
        <v>1013</v>
      </c>
      <c r="O21" t="s">
        <v>95</v>
      </c>
      <c r="P21" t="s">
        <v>96</v>
      </c>
      <c r="Q21">
        <v>1</v>
      </c>
      <c r="Y21">
        <v>53.25</v>
      </c>
      <c r="AA21">
        <v>0</v>
      </c>
      <c r="AB21">
        <v>0</v>
      </c>
      <c r="AC21">
        <v>0</v>
      </c>
      <c r="AD21">
        <v>8.63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35.5</v>
      </c>
      <c r="AU21" t="s">
        <v>19</v>
      </c>
      <c r="AV21">
        <v>1</v>
      </c>
      <c r="AW21">
        <v>2</v>
      </c>
      <c r="AX21">
        <v>16036793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ROW(Source!A27)</f>
        <v>27</v>
      </c>
      <c r="B22">
        <v>16036794</v>
      </c>
      <c r="C22">
        <v>16036792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26</v>
      </c>
      <c r="K22" t="s">
        <v>106</v>
      </c>
      <c r="L22">
        <v>608254</v>
      </c>
      <c r="N22">
        <v>1013</v>
      </c>
      <c r="O22" t="s">
        <v>107</v>
      </c>
      <c r="P22" t="s">
        <v>107</v>
      </c>
      <c r="Q22">
        <v>1</v>
      </c>
      <c r="Y22">
        <v>1.29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0.86</v>
      </c>
      <c r="AU22" t="s">
        <v>19</v>
      </c>
      <c r="AV22">
        <v>2</v>
      </c>
      <c r="AW22">
        <v>2</v>
      </c>
      <c r="AX22">
        <v>16036794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ROW(Source!A27)</f>
        <v>27</v>
      </c>
      <c r="B23">
        <v>16036795</v>
      </c>
      <c r="C23">
        <v>16036792</v>
      </c>
      <c r="D23">
        <v>14433385</v>
      </c>
      <c r="E23">
        <v>1</v>
      </c>
      <c r="F23">
        <v>1</v>
      </c>
      <c r="G23">
        <v>1</v>
      </c>
      <c r="H23">
        <v>2</v>
      </c>
      <c r="I23" t="s">
        <v>119</v>
      </c>
      <c r="J23" t="s">
        <v>119</v>
      </c>
      <c r="K23" t="s">
        <v>120</v>
      </c>
      <c r="L23">
        <v>1480</v>
      </c>
      <c r="N23">
        <v>1013</v>
      </c>
      <c r="O23" t="s">
        <v>99</v>
      </c>
      <c r="P23" t="s">
        <v>100</v>
      </c>
      <c r="Q23">
        <v>1</v>
      </c>
      <c r="Y23">
        <v>0.915</v>
      </c>
      <c r="AA23">
        <v>0</v>
      </c>
      <c r="AB23">
        <v>66.67</v>
      </c>
      <c r="AC23">
        <v>11.15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0.61</v>
      </c>
      <c r="AU23" t="s">
        <v>19</v>
      </c>
      <c r="AV23">
        <v>0</v>
      </c>
      <c r="AW23">
        <v>2</v>
      </c>
      <c r="AX23">
        <v>16036795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ROW(Source!A27)</f>
        <v>27</v>
      </c>
      <c r="B24">
        <v>16036796</v>
      </c>
      <c r="C24">
        <v>16036792</v>
      </c>
      <c r="D24">
        <v>14433484</v>
      </c>
      <c r="E24">
        <v>1</v>
      </c>
      <c r="F24">
        <v>1</v>
      </c>
      <c r="G24">
        <v>1</v>
      </c>
      <c r="H24">
        <v>2</v>
      </c>
      <c r="I24" t="s">
        <v>121</v>
      </c>
      <c r="J24" t="s">
        <v>121</v>
      </c>
      <c r="K24" t="s">
        <v>122</v>
      </c>
      <c r="L24">
        <v>1480</v>
      </c>
      <c r="N24">
        <v>1013</v>
      </c>
      <c r="O24" t="s">
        <v>99</v>
      </c>
      <c r="P24" t="s">
        <v>100</v>
      </c>
      <c r="Q24">
        <v>1</v>
      </c>
      <c r="Y24">
        <v>0.15</v>
      </c>
      <c r="AA24">
        <v>0</v>
      </c>
      <c r="AB24">
        <v>83.54</v>
      </c>
      <c r="AC24">
        <v>12.3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0.1</v>
      </c>
      <c r="AU24" t="s">
        <v>19</v>
      </c>
      <c r="AV24">
        <v>0</v>
      </c>
      <c r="AW24">
        <v>2</v>
      </c>
      <c r="AX24">
        <v>16036796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ROW(Source!A27)</f>
        <v>27</v>
      </c>
      <c r="B25">
        <v>16036797</v>
      </c>
      <c r="C25">
        <v>16036792</v>
      </c>
      <c r="D25">
        <v>14441461</v>
      </c>
      <c r="E25">
        <v>1</v>
      </c>
      <c r="F25">
        <v>1</v>
      </c>
      <c r="G25">
        <v>1</v>
      </c>
      <c r="H25">
        <v>2</v>
      </c>
      <c r="I25" t="s">
        <v>123</v>
      </c>
      <c r="J25" t="s">
        <v>123</v>
      </c>
      <c r="K25" t="s">
        <v>124</v>
      </c>
      <c r="L25">
        <v>1480</v>
      </c>
      <c r="N25">
        <v>1013</v>
      </c>
      <c r="O25" t="s">
        <v>99</v>
      </c>
      <c r="P25" t="s">
        <v>100</v>
      </c>
      <c r="Q25">
        <v>1</v>
      </c>
      <c r="Y25">
        <v>7.89</v>
      </c>
      <c r="AA25">
        <v>0</v>
      </c>
      <c r="AB25">
        <v>3.5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5.26</v>
      </c>
      <c r="AU25" t="s">
        <v>19</v>
      </c>
      <c r="AV25">
        <v>0</v>
      </c>
      <c r="AW25">
        <v>2</v>
      </c>
      <c r="AX25">
        <v>16036797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ROW(Source!A27)</f>
        <v>27</v>
      </c>
      <c r="B26">
        <v>16036798</v>
      </c>
      <c r="C26">
        <v>16036792</v>
      </c>
      <c r="D26">
        <v>14439575</v>
      </c>
      <c r="E26">
        <v>1</v>
      </c>
      <c r="F26">
        <v>1</v>
      </c>
      <c r="G26">
        <v>1</v>
      </c>
      <c r="H26">
        <v>2</v>
      </c>
      <c r="I26" t="s">
        <v>125</v>
      </c>
      <c r="J26" t="s">
        <v>125</v>
      </c>
      <c r="K26" t="s">
        <v>126</v>
      </c>
      <c r="L26">
        <v>1480</v>
      </c>
      <c r="N26">
        <v>1013</v>
      </c>
      <c r="O26" t="s">
        <v>99</v>
      </c>
      <c r="P26" t="s">
        <v>100</v>
      </c>
      <c r="Q26">
        <v>1</v>
      </c>
      <c r="Y26">
        <v>0.225</v>
      </c>
      <c r="AA26">
        <v>0</v>
      </c>
      <c r="AB26">
        <v>82</v>
      </c>
      <c r="AC26">
        <v>10.15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0.15</v>
      </c>
      <c r="AU26" t="s">
        <v>19</v>
      </c>
      <c r="AV26">
        <v>0</v>
      </c>
      <c r="AW26">
        <v>2</v>
      </c>
      <c r="AX26">
        <v>16036798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ROW(Source!A27)</f>
        <v>27</v>
      </c>
      <c r="B27">
        <v>16036799</v>
      </c>
      <c r="C27">
        <v>16036792</v>
      </c>
      <c r="D27">
        <v>14438080</v>
      </c>
      <c r="E27">
        <v>1</v>
      </c>
      <c r="F27">
        <v>1</v>
      </c>
      <c r="G27">
        <v>1</v>
      </c>
      <c r="H27">
        <v>3</v>
      </c>
      <c r="I27" t="s">
        <v>137</v>
      </c>
      <c r="J27" t="s">
        <v>137</v>
      </c>
      <c r="K27" t="s">
        <v>138</v>
      </c>
      <c r="L27">
        <v>1327</v>
      </c>
      <c r="N27">
        <v>1005</v>
      </c>
      <c r="O27" t="s">
        <v>129</v>
      </c>
      <c r="P27" t="s">
        <v>129</v>
      </c>
      <c r="Q27">
        <v>1</v>
      </c>
      <c r="Y27">
        <v>252</v>
      </c>
      <c r="AA27">
        <v>5.69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252</v>
      </c>
      <c r="AV27">
        <v>0</v>
      </c>
      <c r="AW27">
        <v>2</v>
      </c>
      <c r="AX27">
        <v>16036799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ROW(Source!A27)</f>
        <v>27</v>
      </c>
      <c r="B28">
        <v>16036800</v>
      </c>
      <c r="C28">
        <v>16036792</v>
      </c>
      <c r="D28">
        <v>14452402</v>
      </c>
      <c r="E28">
        <v>1</v>
      </c>
      <c r="F28">
        <v>1</v>
      </c>
      <c r="G28">
        <v>1</v>
      </c>
      <c r="H28">
        <v>3</v>
      </c>
      <c r="I28" t="s">
        <v>114</v>
      </c>
      <c r="J28" t="s">
        <v>114</v>
      </c>
      <c r="K28" t="s">
        <v>115</v>
      </c>
      <c r="L28">
        <v>1339</v>
      </c>
      <c r="N28">
        <v>1007</v>
      </c>
      <c r="O28" t="s">
        <v>116</v>
      </c>
      <c r="P28" t="s">
        <v>116</v>
      </c>
      <c r="Q28">
        <v>1</v>
      </c>
      <c r="Y28">
        <v>0.51</v>
      </c>
      <c r="AA28">
        <v>432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0.51</v>
      </c>
      <c r="AV28">
        <v>0</v>
      </c>
      <c r="AW28">
        <v>2</v>
      </c>
      <c r="AX28">
        <v>16036800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ROW(Source!A27)</f>
        <v>27</v>
      </c>
      <c r="B29">
        <v>16036801</v>
      </c>
      <c r="C29">
        <v>16036792</v>
      </c>
      <c r="D29">
        <v>14439426</v>
      </c>
      <c r="E29">
        <v>1</v>
      </c>
      <c r="F29">
        <v>1</v>
      </c>
      <c r="G29">
        <v>1</v>
      </c>
      <c r="H29">
        <v>3</v>
      </c>
      <c r="I29" t="s">
        <v>132</v>
      </c>
      <c r="J29" t="s">
        <v>132</v>
      </c>
      <c r="K29" t="s">
        <v>133</v>
      </c>
      <c r="L29">
        <v>1346</v>
      </c>
      <c r="N29">
        <v>1009</v>
      </c>
      <c r="O29" t="s">
        <v>134</v>
      </c>
      <c r="P29" t="s">
        <v>134</v>
      </c>
      <c r="Q29">
        <v>1</v>
      </c>
      <c r="Y29">
        <v>8.4</v>
      </c>
      <c r="AA29">
        <v>8.48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8.4</v>
      </c>
      <c r="AV29">
        <v>0</v>
      </c>
      <c r="AW29">
        <v>2</v>
      </c>
      <c r="AX29">
        <v>16036801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ROW(Source!A28)</f>
        <v>28</v>
      </c>
      <c r="B30">
        <v>16036803</v>
      </c>
      <c r="C30">
        <v>16036802</v>
      </c>
      <c r="D30">
        <v>5509411</v>
      </c>
      <c r="E30">
        <v>1</v>
      </c>
      <c r="F30">
        <v>1</v>
      </c>
      <c r="G30">
        <v>1</v>
      </c>
      <c r="H30">
        <v>1</v>
      </c>
      <c r="I30" t="s">
        <v>139</v>
      </c>
      <c r="K30" t="s">
        <v>140</v>
      </c>
      <c r="L30">
        <v>1476</v>
      </c>
      <c r="N30">
        <v>1013</v>
      </c>
      <c r="O30" t="s">
        <v>95</v>
      </c>
      <c r="P30" t="s">
        <v>96</v>
      </c>
      <c r="Q30">
        <v>1</v>
      </c>
      <c r="Y30">
        <v>169.125</v>
      </c>
      <c r="AA30">
        <v>0</v>
      </c>
      <c r="AB30">
        <v>0</v>
      </c>
      <c r="AC30">
        <v>0</v>
      </c>
      <c r="AD30">
        <v>8.09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112.75</v>
      </c>
      <c r="AU30" t="s">
        <v>19</v>
      </c>
      <c r="AV30">
        <v>1</v>
      </c>
      <c r="AW30">
        <v>2</v>
      </c>
      <c r="AX30">
        <v>16036803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ROW(Source!A28)</f>
        <v>28</v>
      </c>
      <c r="B31">
        <v>16036804</v>
      </c>
      <c r="C31">
        <v>16036802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26</v>
      </c>
      <c r="K31" t="s">
        <v>106</v>
      </c>
      <c r="L31">
        <v>608254</v>
      </c>
      <c r="N31">
        <v>1013</v>
      </c>
      <c r="O31" t="s">
        <v>107</v>
      </c>
      <c r="P31" t="s">
        <v>107</v>
      </c>
      <c r="Q31">
        <v>1</v>
      </c>
      <c r="Y31">
        <v>0.405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0.27</v>
      </c>
      <c r="AU31" t="s">
        <v>19</v>
      </c>
      <c r="AV31">
        <v>2</v>
      </c>
      <c r="AW31">
        <v>2</v>
      </c>
      <c r="AX31">
        <v>16036804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ROW(Source!A28)</f>
        <v>28</v>
      </c>
      <c r="B32">
        <v>16036805</v>
      </c>
      <c r="C32">
        <v>16036802</v>
      </c>
      <c r="D32">
        <v>14433385</v>
      </c>
      <c r="E32">
        <v>1</v>
      </c>
      <c r="F32">
        <v>1</v>
      </c>
      <c r="G32">
        <v>1</v>
      </c>
      <c r="H32">
        <v>2</v>
      </c>
      <c r="I32" t="s">
        <v>119</v>
      </c>
      <c r="J32" t="s">
        <v>119</v>
      </c>
      <c r="K32" t="s">
        <v>120</v>
      </c>
      <c r="L32">
        <v>1480</v>
      </c>
      <c r="N32">
        <v>1013</v>
      </c>
      <c r="O32" t="s">
        <v>99</v>
      </c>
      <c r="P32" t="s">
        <v>100</v>
      </c>
      <c r="Q32">
        <v>1</v>
      </c>
      <c r="Y32">
        <v>0.3</v>
      </c>
      <c r="AA32">
        <v>0</v>
      </c>
      <c r="AB32">
        <v>66.67</v>
      </c>
      <c r="AC32">
        <v>11.15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0.2</v>
      </c>
      <c r="AU32" t="s">
        <v>19</v>
      </c>
      <c r="AV32">
        <v>0</v>
      </c>
      <c r="AW32">
        <v>2</v>
      </c>
      <c r="AX32">
        <v>16036805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ROW(Source!A28)</f>
        <v>28</v>
      </c>
      <c r="B33">
        <v>16036806</v>
      </c>
      <c r="C33">
        <v>16036802</v>
      </c>
      <c r="D33">
        <v>14439575</v>
      </c>
      <c r="E33">
        <v>1</v>
      </c>
      <c r="F33">
        <v>1</v>
      </c>
      <c r="G33">
        <v>1</v>
      </c>
      <c r="H33">
        <v>2</v>
      </c>
      <c r="I33" t="s">
        <v>125</v>
      </c>
      <c r="J33" t="s">
        <v>125</v>
      </c>
      <c r="K33" t="s">
        <v>126</v>
      </c>
      <c r="L33">
        <v>1480</v>
      </c>
      <c r="N33">
        <v>1013</v>
      </c>
      <c r="O33" t="s">
        <v>99</v>
      </c>
      <c r="P33" t="s">
        <v>100</v>
      </c>
      <c r="Q33">
        <v>1</v>
      </c>
      <c r="Y33">
        <v>0.105</v>
      </c>
      <c r="AA33">
        <v>0</v>
      </c>
      <c r="AB33">
        <v>82</v>
      </c>
      <c r="AC33">
        <v>10.15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0.07</v>
      </c>
      <c r="AU33" t="s">
        <v>19</v>
      </c>
      <c r="AV33">
        <v>0</v>
      </c>
      <c r="AW33">
        <v>2</v>
      </c>
      <c r="AX33">
        <v>16036806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ROW(Source!A28)</f>
        <v>28</v>
      </c>
      <c r="B34">
        <v>16036807</v>
      </c>
      <c r="C34">
        <v>16036802</v>
      </c>
      <c r="D34">
        <v>14436438</v>
      </c>
      <c r="E34">
        <v>1</v>
      </c>
      <c r="F34">
        <v>1</v>
      </c>
      <c r="G34">
        <v>1</v>
      </c>
      <c r="H34">
        <v>3</v>
      </c>
      <c r="I34" t="s">
        <v>141</v>
      </c>
      <c r="J34" t="s">
        <v>141</v>
      </c>
      <c r="K34" t="s">
        <v>142</v>
      </c>
      <c r="L34">
        <v>1348</v>
      </c>
      <c r="N34">
        <v>1009</v>
      </c>
      <c r="O34" t="s">
        <v>103</v>
      </c>
      <c r="P34" t="s">
        <v>103</v>
      </c>
      <c r="Q34">
        <v>1000</v>
      </c>
      <c r="Y34">
        <v>0.004</v>
      </c>
      <c r="AA34">
        <v>8875.3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0.004</v>
      </c>
      <c r="AV34">
        <v>0</v>
      </c>
      <c r="AW34">
        <v>2</v>
      </c>
      <c r="AX34">
        <v>16036807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ROW(Source!A28)</f>
        <v>28</v>
      </c>
      <c r="B35">
        <v>16036808</v>
      </c>
      <c r="C35">
        <v>16036802</v>
      </c>
      <c r="D35">
        <v>14437075</v>
      </c>
      <c r="E35">
        <v>1</v>
      </c>
      <c r="F35">
        <v>1</v>
      </c>
      <c r="G35">
        <v>1</v>
      </c>
      <c r="H35">
        <v>3</v>
      </c>
      <c r="I35" t="s">
        <v>143</v>
      </c>
      <c r="J35" t="s">
        <v>143</v>
      </c>
      <c r="K35" t="s">
        <v>144</v>
      </c>
      <c r="L35">
        <v>1348</v>
      </c>
      <c r="N35">
        <v>1009</v>
      </c>
      <c r="O35" t="s">
        <v>103</v>
      </c>
      <c r="P35" t="s">
        <v>103</v>
      </c>
      <c r="Q35">
        <v>1000</v>
      </c>
      <c r="Y35">
        <v>0.012</v>
      </c>
      <c r="AA35">
        <v>8050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0.012</v>
      </c>
      <c r="AV35">
        <v>0</v>
      </c>
      <c r="AW35">
        <v>2</v>
      </c>
      <c r="AX35">
        <v>16036808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ROW(Source!A28)</f>
        <v>28</v>
      </c>
      <c r="B36">
        <v>16036809</v>
      </c>
      <c r="C36">
        <v>16036802</v>
      </c>
      <c r="D36">
        <v>14438190</v>
      </c>
      <c r="E36">
        <v>1</v>
      </c>
      <c r="F36">
        <v>1</v>
      </c>
      <c r="G36">
        <v>1</v>
      </c>
      <c r="H36">
        <v>3</v>
      </c>
      <c r="I36" t="s">
        <v>145</v>
      </c>
      <c r="J36" t="s">
        <v>145</v>
      </c>
      <c r="K36" t="s">
        <v>146</v>
      </c>
      <c r="L36">
        <v>1348</v>
      </c>
      <c r="N36">
        <v>1009</v>
      </c>
      <c r="O36" t="s">
        <v>103</v>
      </c>
      <c r="P36" t="s">
        <v>103</v>
      </c>
      <c r="Q36">
        <v>1000</v>
      </c>
      <c r="Y36">
        <v>0.57</v>
      </c>
      <c r="AA36">
        <v>16950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0.57</v>
      </c>
      <c r="AV36">
        <v>0</v>
      </c>
      <c r="AW36">
        <v>2</v>
      </c>
      <c r="AX36">
        <v>16036809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36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16036770</v>
      </c>
      <c r="C1">
        <v>16036769</v>
      </c>
      <c r="D1">
        <v>5509011</v>
      </c>
      <c r="E1">
        <v>1</v>
      </c>
      <c r="F1">
        <v>1</v>
      </c>
      <c r="G1">
        <v>1</v>
      </c>
      <c r="H1">
        <v>1</v>
      </c>
      <c r="I1" t="s">
        <v>93</v>
      </c>
      <c r="K1" t="s">
        <v>94</v>
      </c>
      <c r="L1">
        <v>1476</v>
      </c>
      <c r="N1">
        <v>1013</v>
      </c>
      <c r="O1" t="s">
        <v>95</v>
      </c>
      <c r="P1" t="s">
        <v>96</v>
      </c>
      <c r="Q1">
        <v>1</v>
      </c>
      <c r="X1">
        <v>17.41</v>
      </c>
      <c r="Y1">
        <v>0</v>
      </c>
      <c r="Z1">
        <v>0</v>
      </c>
      <c r="AA1">
        <v>0</v>
      </c>
      <c r="AB1">
        <v>7.42</v>
      </c>
      <c r="AC1">
        <v>0</v>
      </c>
      <c r="AD1">
        <v>1</v>
      </c>
      <c r="AE1">
        <v>1</v>
      </c>
      <c r="AF1" t="s">
        <v>19</v>
      </c>
      <c r="AG1">
        <v>26.115</v>
      </c>
      <c r="AH1">
        <v>2</v>
      </c>
      <c r="AI1">
        <v>16036770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16036771</v>
      </c>
      <c r="C2">
        <v>16036769</v>
      </c>
      <c r="D2">
        <v>14433766</v>
      </c>
      <c r="E2">
        <v>1</v>
      </c>
      <c r="F2">
        <v>1</v>
      </c>
      <c r="G2">
        <v>1</v>
      </c>
      <c r="H2">
        <v>2</v>
      </c>
      <c r="I2" t="s">
        <v>97</v>
      </c>
      <c r="J2" t="s">
        <v>97</v>
      </c>
      <c r="K2" t="s">
        <v>98</v>
      </c>
      <c r="L2">
        <v>1480</v>
      </c>
      <c r="N2">
        <v>1013</v>
      </c>
      <c r="O2" t="s">
        <v>99</v>
      </c>
      <c r="P2" t="s">
        <v>100</v>
      </c>
      <c r="Q2">
        <v>1</v>
      </c>
      <c r="X2">
        <v>0.84</v>
      </c>
      <c r="Y2">
        <v>0</v>
      </c>
      <c r="Z2">
        <v>1.26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19</v>
      </c>
      <c r="AG2">
        <v>1.26</v>
      </c>
      <c r="AH2">
        <v>2</v>
      </c>
      <c r="AI2">
        <v>16036771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16036772</v>
      </c>
      <c r="C3">
        <v>16036769</v>
      </c>
      <c r="D3">
        <v>14452553</v>
      </c>
      <c r="E3">
        <v>1</v>
      </c>
      <c r="F3">
        <v>1</v>
      </c>
      <c r="G3">
        <v>1</v>
      </c>
      <c r="H3">
        <v>3</v>
      </c>
      <c r="I3" t="s">
        <v>101</v>
      </c>
      <c r="J3" t="s">
        <v>101</v>
      </c>
      <c r="K3" t="s">
        <v>102</v>
      </c>
      <c r="L3">
        <v>1348</v>
      </c>
      <c r="N3">
        <v>1009</v>
      </c>
      <c r="O3" t="s">
        <v>103</v>
      </c>
      <c r="P3" t="s">
        <v>103</v>
      </c>
      <c r="Q3">
        <v>1000</v>
      </c>
      <c r="X3">
        <v>0.78</v>
      </c>
      <c r="Y3">
        <v>0</v>
      </c>
      <c r="Z3">
        <v>0</v>
      </c>
      <c r="AA3">
        <v>0</v>
      </c>
      <c r="AB3">
        <v>0</v>
      </c>
      <c r="AC3">
        <v>2</v>
      </c>
      <c r="AD3">
        <v>0</v>
      </c>
      <c r="AE3">
        <v>0</v>
      </c>
      <c r="AG3">
        <v>0.78</v>
      </c>
      <c r="AH3">
        <v>2</v>
      </c>
      <c r="AI3">
        <v>16036772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16036774</v>
      </c>
      <c r="C4">
        <v>16036773</v>
      </c>
      <c r="D4">
        <v>5509535</v>
      </c>
      <c r="E4">
        <v>1</v>
      </c>
      <c r="F4">
        <v>1</v>
      </c>
      <c r="G4">
        <v>1</v>
      </c>
      <c r="H4">
        <v>1</v>
      </c>
      <c r="I4" t="s">
        <v>104</v>
      </c>
      <c r="K4" t="s">
        <v>105</v>
      </c>
      <c r="L4">
        <v>1476</v>
      </c>
      <c r="N4">
        <v>1013</v>
      </c>
      <c r="O4" t="s">
        <v>95</v>
      </c>
      <c r="P4" t="s">
        <v>96</v>
      </c>
      <c r="Q4">
        <v>1</v>
      </c>
      <c r="X4">
        <v>129.9</v>
      </c>
      <c r="Y4">
        <v>0</v>
      </c>
      <c r="Z4">
        <v>0</v>
      </c>
      <c r="AA4">
        <v>0</v>
      </c>
      <c r="AB4">
        <v>8.36</v>
      </c>
      <c r="AC4">
        <v>0</v>
      </c>
      <c r="AD4">
        <v>1</v>
      </c>
      <c r="AE4">
        <v>1</v>
      </c>
      <c r="AF4" t="s">
        <v>19</v>
      </c>
      <c r="AG4">
        <v>194.85</v>
      </c>
      <c r="AH4">
        <v>2</v>
      </c>
      <c r="AI4">
        <v>16036774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ROW(Source!A25)</f>
        <v>25</v>
      </c>
      <c r="B5">
        <v>16036775</v>
      </c>
      <c r="C5">
        <v>16036773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26</v>
      </c>
      <c r="K5" t="s">
        <v>106</v>
      </c>
      <c r="L5">
        <v>608254</v>
      </c>
      <c r="N5">
        <v>1013</v>
      </c>
      <c r="O5" t="s">
        <v>107</v>
      </c>
      <c r="P5" t="s">
        <v>107</v>
      </c>
      <c r="Q5">
        <v>1</v>
      </c>
      <c r="X5">
        <v>1.38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19</v>
      </c>
      <c r="AG5">
        <v>2.07</v>
      </c>
      <c r="AH5">
        <v>2</v>
      </c>
      <c r="AI5">
        <v>16036775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16036776</v>
      </c>
      <c r="C6">
        <v>16036773</v>
      </c>
      <c r="D6">
        <v>14433766</v>
      </c>
      <c r="E6">
        <v>1</v>
      </c>
      <c r="F6">
        <v>1</v>
      </c>
      <c r="G6">
        <v>1</v>
      </c>
      <c r="H6">
        <v>2</v>
      </c>
      <c r="I6" t="s">
        <v>97</v>
      </c>
      <c r="J6" t="s">
        <v>97</v>
      </c>
      <c r="K6" t="s">
        <v>98</v>
      </c>
      <c r="L6">
        <v>1480</v>
      </c>
      <c r="N6">
        <v>1013</v>
      </c>
      <c r="O6" t="s">
        <v>99</v>
      </c>
      <c r="P6" t="s">
        <v>100</v>
      </c>
      <c r="Q6">
        <v>1</v>
      </c>
      <c r="X6">
        <v>2.1</v>
      </c>
      <c r="Y6">
        <v>0</v>
      </c>
      <c r="Z6">
        <v>1.26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3.15</v>
      </c>
      <c r="AH6">
        <v>2</v>
      </c>
      <c r="AI6">
        <v>16036776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16036777</v>
      </c>
      <c r="C7">
        <v>16036773</v>
      </c>
      <c r="D7">
        <v>14448490</v>
      </c>
      <c r="E7">
        <v>1</v>
      </c>
      <c r="F7">
        <v>1</v>
      </c>
      <c r="G7">
        <v>1</v>
      </c>
      <c r="H7">
        <v>2</v>
      </c>
      <c r="I7" t="s">
        <v>108</v>
      </c>
      <c r="J7" t="s">
        <v>108</v>
      </c>
      <c r="K7" t="s">
        <v>109</v>
      </c>
      <c r="L7">
        <v>1480</v>
      </c>
      <c r="N7">
        <v>1013</v>
      </c>
      <c r="O7" t="s">
        <v>99</v>
      </c>
      <c r="P7" t="s">
        <v>100</v>
      </c>
      <c r="Q7">
        <v>1</v>
      </c>
      <c r="X7">
        <v>1.38</v>
      </c>
      <c r="Y7">
        <v>0</v>
      </c>
      <c r="Z7">
        <v>37.92</v>
      </c>
      <c r="AA7">
        <v>7.78</v>
      </c>
      <c r="AB7">
        <v>0</v>
      </c>
      <c r="AC7">
        <v>0</v>
      </c>
      <c r="AD7">
        <v>1</v>
      </c>
      <c r="AE7">
        <v>0</v>
      </c>
      <c r="AF7" t="s">
        <v>19</v>
      </c>
      <c r="AG7">
        <v>2.07</v>
      </c>
      <c r="AH7">
        <v>2</v>
      </c>
      <c r="AI7">
        <v>16036777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16036778</v>
      </c>
      <c r="C8">
        <v>16036773</v>
      </c>
      <c r="D8">
        <v>14435369</v>
      </c>
      <c r="E8">
        <v>1</v>
      </c>
      <c r="F8">
        <v>1</v>
      </c>
      <c r="G8">
        <v>1</v>
      </c>
      <c r="H8">
        <v>2</v>
      </c>
      <c r="I8" t="s">
        <v>110</v>
      </c>
      <c r="J8" t="s">
        <v>110</v>
      </c>
      <c r="K8" t="s">
        <v>111</v>
      </c>
      <c r="L8">
        <v>1480</v>
      </c>
      <c r="N8">
        <v>1013</v>
      </c>
      <c r="O8" t="s">
        <v>99</v>
      </c>
      <c r="P8" t="s">
        <v>100</v>
      </c>
      <c r="Q8">
        <v>1</v>
      </c>
      <c r="X8">
        <v>1.38</v>
      </c>
      <c r="Y8">
        <v>0</v>
      </c>
      <c r="Z8">
        <v>31.33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19</v>
      </c>
      <c r="AG8">
        <v>2.07</v>
      </c>
      <c r="AH8">
        <v>2</v>
      </c>
      <c r="AI8">
        <v>16036778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16036779</v>
      </c>
      <c r="C9">
        <v>16036773</v>
      </c>
      <c r="D9">
        <v>14437609</v>
      </c>
      <c r="E9">
        <v>1</v>
      </c>
      <c r="F9">
        <v>1</v>
      </c>
      <c r="G9">
        <v>1</v>
      </c>
      <c r="H9">
        <v>3</v>
      </c>
      <c r="I9" t="s">
        <v>112</v>
      </c>
      <c r="J9" t="s">
        <v>112</v>
      </c>
      <c r="K9" t="s">
        <v>113</v>
      </c>
      <c r="L9">
        <v>1348</v>
      </c>
      <c r="N9">
        <v>1009</v>
      </c>
      <c r="O9" t="s">
        <v>103</v>
      </c>
      <c r="P9" t="s">
        <v>103</v>
      </c>
      <c r="Q9">
        <v>1000</v>
      </c>
      <c r="X9">
        <v>0.021</v>
      </c>
      <c r="Y9">
        <v>440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0.021</v>
      </c>
      <c r="AH9">
        <v>2</v>
      </c>
      <c r="AI9">
        <v>16036779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16036780</v>
      </c>
      <c r="C10">
        <v>16036773</v>
      </c>
      <c r="D10">
        <v>14452402</v>
      </c>
      <c r="E10">
        <v>1</v>
      </c>
      <c r="F10">
        <v>1</v>
      </c>
      <c r="G10">
        <v>1</v>
      </c>
      <c r="H10">
        <v>3</v>
      </c>
      <c r="I10" t="s">
        <v>114</v>
      </c>
      <c r="J10" t="s">
        <v>114</v>
      </c>
      <c r="K10" t="s">
        <v>115</v>
      </c>
      <c r="L10">
        <v>1339</v>
      </c>
      <c r="N10">
        <v>1007</v>
      </c>
      <c r="O10" t="s">
        <v>116</v>
      </c>
      <c r="P10" t="s">
        <v>116</v>
      </c>
      <c r="Q10">
        <v>1</v>
      </c>
      <c r="X10">
        <v>2.14</v>
      </c>
      <c r="Y10">
        <v>432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2.14</v>
      </c>
      <c r="AH10">
        <v>2</v>
      </c>
      <c r="AI10">
        <v>16036780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16036781</v>
      </c>
      <c r="C11">
        <v>16036773</v>
      </c>
      <c r="D11">
        <v>14452553</v>
      </c>
      <c r="E11">
        <v>1</v>
      </c>
      <c r="F11">
        <v>1</v>
      </c>
      <c r="G11">
        <v>1</v>
      </c>
      <c r="H11">
        <v>3</v>
      </c>
      <c r="I11" t="s">
        <v>101</v>
      </c>
      <c r="J11" t="s">
        <v>101</v>
      </c>
      <c r="K11" t="s">
        <v>102</v>
      </c>
      <c r="L11">
        <v>1348</v>
      </c>
      <c r="N11">
        <v>1009</v>
      </c>
      <c r="O11" t="s">
        <v>103</v>
      </c>
      <c r="P11" t="s">
        <v>103</v>
      </c>
      <c r="Q11">
        <v>1000</v>
      </c>
      <c r="X11">
        <v>1.48</v>
      </c>
      <c r="Y11">
        <v>0</v>
      </c>
      <c r="Z11">
        <v>0</v>
      </c>
      <c r="AA11">
        <v>0</v>
      </c>
      <c r="AB11">
        <v>0</v>
      </c>
      <c r="AC11">
        <v>2</v>
      </c>
      <c r="AD11">
        <v>0</v>
      </c>
      <c r="AE11">
        <v>0</v>
      </c>
      <c r="AG11">
        <v>1.48</v>
      </c>
      <c r="AH11">
        <v>2</v>
      </c>
      <c r="AI11">
        <v>16036781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16036783</v>
      </c>
      <c r="C12">
        <v>16036782</v>
      </c>
      <c r="D12">
        <v>5509740</v>
      </c>
      <c r="E12">
        <v>1</v>
      </c>
      <c r="F12">
        <v>1</v>
      </c>
      <c r="G12">
        <v>1</v>
      </c>
      <c r="H12">
        <v>1</v>
      </c>
      <c r="I12" t="s">
        <v>117</v>
      </c>
      <c r="K12" t="s">
        <v>118</v>
      </c>
      <c r="L12">
        <v>1476</v>
      </c>
      <c r="N12">
        <v>1013</v>
      </c>
      <c r="O12" t="s">
        <v>95</v>
      </c>
      <c r="P12" t="s">
        <v>96</v>
      </c>
      <c r="Q12">
        <v>1</v>
      </c>
      <c r="X12">
        <v>20.29</v>
      </c>
      <c r="Y12">
        <v>0</v>
      </c>
      <c r="Z12">
        <v>0</v>
      </c>
      <c r="AA12">
        <v>0</v>
      </c>
      <c r="AB12">
        <v>8.82</v>
      </c>
      <c r="AC12">
        <v>0</v>
      </c>
      <c r="AD12">
        <v>1</v>
      </c>
      <c r="AE12">
        <v>1</v>
      </c>
      <c r="AF12" t="s">
        <v>19</v>
      </c>
      <c r="AG12">
        <v>30.435</v>
      </c>
      <c r="AH12">
        <v>2</v>
      </c>
      <c r="AI12">
        <v>16036783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16036784</v>
      </c>
      <c r="C13">
        <v>16036782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K13" t="s">
        <v>106</v>
      </c>
      <c r="L13">
        <v>608254</v>
      </c>
      <c r="N13">
        <v>1013</v>
      </c>
      <c r="O13" t="s">
        <v>107</v>
      </c>
      <c r="P13" t="s">
        <v>107</v>
      </c>
      <c r="Q13">
        <v>1</v>
      </c>
      <c r="X13">
        <v>0.43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19</v>
      </c>
      <c r="AG13">
        <v>0.645</v>
      </c>
      <c r="AH13">
        <v>2</v>
      </c>
      <c r="AI13">
        <v>16036784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16036785</v>
      </c>
      <c r="C14">
        <v>16036782</v>
      </c>
      <c r="D14">
        <v>14433385</v>
      </c>
      <c r="E14">
        <v>1</v>
      </c>
      <c r="F14">
        <v>1</v>
      </c>
      <c r="G14">
        <v>1</v>
      </c>
      <c r="H14">
        <v>2</v>
      </c>
      <c r="I14" t="s">
        <v>119</v>
      </c>
      <c r="J14" t="s">
        <v>119</v>
      </c>
      <c r="K14" t="s">
        <v>120</v>
      </c>
      <c r="L14">
        <v>1480</v>
      </c>
      <c r="N14">
        <v>1013</v>
      </c>
      <c r="O14" t="s">
        <v>99</v>
      </c>
      <c r="P14" t="s">
        <v>100</v>
      </c>
      <c r="Q14">
        <v>1</v>
      </c>
      <c r="X14">
        <v>0.23</v>
      </c>
      <c r="Y14">
        <v>0</v>
      </c>
      <c r="Z14">
        <v>66.67</v>
      </c>
      <c r="AA14">
        <v>11.15</v>
      </c>
      <c r="AB14">
        <v>0</v>
      </c>
      <c r="AC14">
        <v>0</v>
      </c>
      <c r="AD14">
        <v>1</v>
      </c>
      <c r="AE14">
        <v>0</v>
      </c>
      <c r="AF14" t="s">
        <v>19</v>
      </c>
      <c r="AG14">
        <v>0.345</v>
      </c>
      <c r="AH14">
        <v>2</v>
      </c>
      <c r="AI14">
        <v>16036785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16036786</v>
      </c>
      <c r="C15">
        <v>16036782</v>
      </c>
      <c r="D15">
        <v>14433484</v>
      </c>
      <c r="E15">
        <v>1</v>
      </c>
      <c r="F15">
        <v>1</v>
      </c>
      <c r="G15">
        <v>1</v>
      </c>
      <c r="H15">
        <v>2</v>
      </c>
      <c r="I15" t="s">
        <v>121</v>
      </c>
      <c r="J15" t="s">
        <v>121</v>
      </c>
      <c r="K15" t="s">
        <v>122</v>
      </c>
      <c r="L15">
        <v>1480</v>
      </c>
      <c r="N15">
        <v>1013</v>
      </c>
      <c r="O15" t="s">
        <v>99</v>
      </c>
      <c r="P15" t="s">
        <v>100</v>
      </c>
      <c r="Q15">
        <v>1</v>
      </c>
      <c r="X15">
        <v>0.08</v>
      </c>
      <c r="Y15">
        <v>0</v>
      </c>
      <c r="Z15">
        <v>83.54</v>
      </c>
      <c r="AA15">
        <v>12.3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0.12</v>
      </c>
      <c r="AH15">
        <v>2</v>
      </c>
      <c r="AI15">
        <v>16036786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16036787</v>
      </c>
      <c r="C16">
        <v>16036782</v>
      </c>
      <c r="D16">
        <v>14441461</v>
      </c>
      <c r="E16">
        <v>1</v>
      </c>
      <c r="F16">
        <v>1</v>
      </c>
      <c r="G16">
        <v>1</v>
      </c>
      <c r="H16">
        <v>2</v>
      </c>
      <c r="I16" t="s">
        <v>123</v>
      </c>
      <c r="J16" t="s">
        <v>123</v>
      </c>
      <c r="K16" t="s">
        <v>124</v>
      </c>
      <c r="L16">
        <v>1480</v>
      </c>
      <c r="N16">
        <v>1013</v>
      </c>
      <c r="O16" t="s">
        <v>99</v>
      </c>
      <c r="P16" t="s">
        <v>100</v>
      </c>
      <c r="Q16">
        <v>1</v>
      </c>
      <c r="X16">
        <v>6.9</v>
      </c>
      <c r="Y16">
        <v>0</v>
      </c>
      <c r="Z16">
        <v>3.5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10.35</v>
      </c>
      <c r="AH16">
        <v>2</v>
      </c>
      <c r="AI16">
        <v>16036787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16036788</v>
      </c>
      <c r="C17">
        <v>16036782</v>
      </c>
      <c r="D17">
        <v>14439575</v>
      </c>
      <c r="E17">
        <v>1</v>
      </c>
      <c r="F17">
        <v>1</v>
      </c>
      <c r="G17">
        <v>1</v>
      </c>
      <c r="H17">
        <v>2</v>
      </c>
      <c r="I17" t="s">
        <v>125</v>
      </c>
      <c r="J17" t="s">
        <v>125</v>
      </c>
      <c r="K17" t="s">
        <v>126</v>
      </c>
      <c r="L17">
        <v>1480</v>
      </c>
      <c r="N17">
        <v>1013</v>
      </c>
      <c r="O17" t="s">
        <v>99</v>
      </c>
      <c r="P17" t="s">
        <v>100</v>
      </c>
      <c r="Q17">
        <v>1</v>
      </c>
      <c r="X17">
        <v>0.12</v>
      </c>
      <c r="Y17">
        <v>0</v>
      </c>
      <c r="Z17">
        <v>82</v>
      </c>
      <c r="AA17">
        <v>10.15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0.18</v>
      </c>
      <c r="AH17">
        <v>2</v>
      </c>
      <c r="AI17">
        <v>16036788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16036789</v>
      </c>
      <c r="C18">
        <v>16036782</v>
      </c>
      <c r="D18">
        <v>14438258</v>
      </c>
      <c r="E18">
        <v>1</v>
      </c>
      <c r="F18">
        <v>1</v>
      </c>
      <c r="G18">
        <v>1</v>
      </c>
      <c r="H18">
        <v>3</v>
      </c>
      <c r="I18" t="s">
        <v>127</v>
      </c>
      <c r="J18" t="s">
        <v>127</v>
      </c>
      <c r="K18" t="s">
        <v>128</v>
      </c>
      <c r="L18">
        <v>1327</v>
      </c>
      <c r="N18">
        <v>1005</v>
      </c>
      <c r="O18" t="s">
        <v>129</v>
      </c>
      <c r="P18" t="s">
        <v>129</v>
      </c>
      <c r="Q18">
        <v>1</v>
      </c>
      <c r="X18">
        <v>115</v>
      </c>
      <c r="Y18">
        <v>45.2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115</v>
      </c>
      <c r="AH18">
        <v>2</v>
      </c>
      <c r="AI18">
        <v>16036789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16036790</v>
      </c>
      <c r="C19">
        <v>16036782</v>
      </c>
      <c r="D19">
        <v>14438260</v>
      </c>
      <c r="E19">
        <v>1</v>
      </c>
      <c r="F19">
        <v>1</v>
      </c>
      <c r="G19">
        <v>1</v>
      </c>
      <c r="H19">
        <v>3</v>
      </c>
      <c r="I19" t="s">
        <v>130</v>
      </c>
      <c r="J19" t="s">
        <v>130</v>
      </c>
      <c r="K19" t="s">
        <v>131</v>
      </c>
      <c r="L19">
        <v>1327</v>
      </c>
      <c r="N19">
        <v>1005</v>
      </c>
      <c r="O19" t="s">
        <v>129</v>
      </c>
      <c r="P19" t="s">
        <v>129</v>
      </c>
      <c r="Q19">
        <v>1</v>
      </c>
      <c r="X19">
        <v>230</v>
      </c>
      <c r="Y19">
        <v>38.42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230</v>
      </c>
      <c r="AH19">
        <v>2</v>
      </c>
      <c r="AI19">
        <v>16036790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16036791</v>
      </c>
      <c r="C20">
        <v>16036782</v>
      </c>
      <c r="D20">
        <v>14439426</v>
      </c>
      <c r="E20">
        <v>1</v>
      </c>
      <c r="F20">
        <v>1</v>
      </c>
      <c r="G20">
        <v>1</v>
      </c>
      <c r="H20">
        <v>3</v>
      </c>
      <c r="I20" t="s">
        <v>132</v>
      </c>
      <c r="J20" t="s">
        <v>132</v>
      </c>
      <c r="K20" t="s">
        <v>133</v>
      </c>
      <c r="L20">
        <v>1346</v>
      </c>
      <c r="N20">
        <v>1009</v>
      </c>
      <c r="O20" t="s">
        <v>134</v>
      </c>
      <c r="P20" t="s">
        <v>134</v>
      </c>
      <c r="Q20">
        <v>1</v>
      </c>
      <c r="X20">
        <v>11.8</v>
      </c>
      <c r="Y20">
        <v>8.48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11.8</v>
      </c>
      <c r="AH20">
        <v>2</v>
      </c>
      <c r="AI20">
        <v>16036791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16036793</v>
      </c>
      <c r="C21">
        <v>16036792</v>
      </c>
      <c r="D21">
        <v>5509658</v>
      </c>
      <c r="E21">
        <v>1</v>
      </c>
      <c r="F21">
        <v>1</v>
      </c>
      <c r="G21">
        <v>1</v>
      </c>
      <c r="H21">
        <v>1</v>
      </c>
      <c r="I21" t="s">
        <v>135</v>
      </c>
      <c r="K21" t="s">
        <v>136</v>
      </c>
      <c r="L21">
        <v>1476</v>
      </c>
      <c r="N21">
        <v>1013</v>
      </c>
      <c r="O21" t="s">
        <v>95</v>
      </c>
      <c r="P21" t="s">
        <v>96</v>
      </c>
      <c r="Q21">
        <v>1</v>
      </c>
      <c r="X21">
        <v>35.5</v>
      </c>
      <c r="Y21">
        <v>0</v>
      </c>
      <c r="Z21">
        <v>0</v>
      </c>
      <c r="AA21">
        <v>0</v>
      </c>
      <c r="AB21">
        <v>8.63</v>
      </c>
      <c r="AC21">
        <v>0</v>
      </c>
      <c r="AD21">
        <v>1</v>
      </c>
      <c r="AE21">
        <v>1</v>
      </c>
      <c r="AF21" t="s">
        <v>19</v>
      </c>
      <c r="AG21">
        <v>53.25</v>
      </c>
      <c r="AH21">
        <v>2</v>
      </c>
      <c r="AI21">
        <v>16036793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16036794</v>
      </c>
      <c r="C22">
        <v>16036792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26</v>
      </c>
      <c r="K22" t="s">
        <v>106</v>
      </c>
      <c r="L22">
        <v>608254</v>
      </c>
      <c r="N22">
        <v>1013</v>
      </c>
      <c r="O22" t="s">
        <v>107</v>
      </c>
      <c r="P22" t="s">
        <v>107</v>
      </c>
      <c r="Q22">
        <v>1</v>
      </c>
      <c r="X22">
        <v>0.86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19</v>
      </c>
      <c r="AG22">
        <v>1.29</v>
      </c>
      <c r="AH22">
        <v>2</v>
      </c>
      <c r="AI22">
        <v>16036794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16036795</v>
      </c>
      <c r="C23">
        <v>16036792</v>
      </c>
      <c r="D23">
        <v>14433385</v>
      </c>
      <c r="E23">
        <v>1</v>
      </c>
      <c r="F23">
        <v>1</v>
      </c>
      <c r="G23">
        <v>1</v>
      </c>
      <c r="H23">
        <v>2</v>
      </c>
      <c r="I23" t="s">
        <v>119</v>
      </c>
      <c r="J23" t="s">
        <v>119</v>
      </c>
      <c r="K23" t="s">
        <v>120</v>
      </c>
      <c r="L23">
        <v>1480</v>
      </c>
      <c r="N23">
        <v>1013</v>
      </c>
      <c r="O23" t="s">
        <v>99</v>
      </c>
      <c r="P23" t="s">
        <v>100</v>
      </c>
      <c r="Q23">
        <v>1</v>
      </c>
      <c r="X23">
        <v>0.61</v>
      </c>
      <c r="Y23">
        <v>0</v>
      </c>
      <c r="Z23">
        <v>66.67</v>
      </c>
      <c r="AA23">
        <v>11.15</v>
      </c>
      <c r="AB23">
        <v>0</v>
      </c>
      <c r="AC23">
        <v>0</v>
      </c>
      <c r="AD23">
        <v>1</v>
      </c>
      <c r="AE23">
        <v>0</v>
      </c>
      <c r="AF23" t="s">
        <v>19</v>
      </c>
      <c r="AG23">
        <v>0.915</v>
      </c>
      <c r="AH23">
        <v>2</v>
      </c>
      <c r="AI23">
        <v>16036795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ROW(Source!A27)</f>
        <v>27</v>
      </c>
      <c r="B24">
        <v>16036796</v>
      </c>
      <c r="C24">
        <v>16036792</v>
      </c>
      <c r="D24">
        <v>14433484</v>
      </c>
      <c r="E24">
        <v>1</v>
      </c>
      <c r="F24">
        <v>1</v>
      </c>
      <c r="G24">
        <v>1</v>
      </c>
      <c r="H24">
        <v>2</v>
      </c>
      <c r="I24" t="s">
        <v>121</v>
      </c>
      <c r="J24" t="s">
        <v>121</v>
      </c>
      <c r="K24" t="s">
        <v>122</v>
      </c>
      <c r="L24">
        <v>1480</v>
      </c>
      <c r="N24">
        <v>1013</v>
      </c>
      <c r="O24" t="s">
        <v>99</v>
      </c>
      <c r="P24" t="s">
        <v>100</v>
      </c>
      <c r="Q24">
        <v>1</v>
      </c>
      <c r="X24">
        <v>0.1</v>
      </c>
      <c r="Y24">
        <v>0</v>
      </c>
      <c r="Z24">
        <v>83.54</v>
      </c>
      <c r="AA24">
        <v>12.3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0.15</v>
      </c>
      <c r="AH24">
        <v>2</v>
      </c>
      <c r="AI24">
        <v>16036796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ROW(Source!A27)</f>
        <v>27</v>
      </c>
      <c r="B25">
        <v>16036797</v>
      </c>
      <c r="C25">
        <v>16036792</v>
      </c>
      <c r="D25">
        <v>14441461</v>
      </c>
      <c r="E25">
        <v>1</v>
      </c>
      <c r="F25">
        <v>1</v>
      </c>
      <c r="G25">
        <v>1</v>
      </c>
      <c r="H25">
        <v>2</v>
      </c>
      <c r="I25" t="s">
        <v>123</v>
      </c>
      <c r="J25" t="s">
        <v>123</v>
      </c>
      <c r="K25" t="s">
        <v>124</v>
      </c>
      <c r="L25">
        <v>1480</v>
      </c>
      <c r="N25">
        <v>1013</v>
      </c>
      <c r="O25" t="s">
        <v>99</v>
      </c>
      <c r="P25" t="s">
        <v>100</v>
      </c>
      <c r="Q25">
        <v>1</v>
      </c>
      <c r="X25">
        <v>5.26</v>
      </c>
      <c r="Y25">
        <v>0</v>
      </c>
      <c r="Z25">
        <v>3.5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7.89</v>
      </c>
      <c r="AH25">
        <v>2</v>
      </c>
      <c r="AI25">
        <v>16036797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ROW(Source!A27)</f>
        <v>27</v>
      </c>
      <c r="B26">
        <v>16036798</v>
      </c>
      <c r="C26">
        <v>16036792</v>
      </c>
      <c r="D26">
        <v>14439575</v>
      </c>
      <c r="E26">
        <v>1</v>
      </c>
      <c r="F26">
        <v>1</v>
      </c>
      <c r="G26">
        <v>1</v>
      </c>
      <c r="H26">
        <v>2</v>
      </c>
      <c r="I26" t="s">
        <v>125</v>
      </c>
      <c r="J26" t="s">
        <v>125</v>
      </c>
      <c r="K26" t="s">
        <v>126</v>
      </c>
      <c r="L26">
        <v>1480</v>
      </c>
      <c r="N26">
        <v>1013</v>
      </c>
      <c r="O26" t="s">
        <v>99</v>
      </c>
      <c r="P26" t="s">
        <v>100</v>
      </c>
      <c r="Q26">
        <v>1</v>
      </c>
      <c r="X26">
        <v>0.15</v>
      </c>
      <c r="Y26">
        <v>0</v>
      </c>
      <c r="Z26">
        <v>82</v>
      </c>
      <c r="AA26">
        <v>10.15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0.225</v>
      </c>
      <c r="AH26">
        <v>2</v>
      </c>
      <c r="AI26">
        <v>16036798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ROW(Source!A27)</f>
        <v>27</v>
      </c>
      <c r="B27">
        <v>16036799</v>
      </c>
      <c r="C27">
        <v>16036792</v>
      </c>
      <c r="D27">
        <v>14438080</v>
      </c>
      <c r="E27">
        <v>1</v>
      </c>
      <c r="F27">
        <v>1</v>
      </c>
      <c r="G27">
        <v>1</v>
      </c>
      <c r="H27">
        <v>3</v>
      </c>
      <c r="I27" t="s">
        <v>137</v>
      </c>
      <c r="J27" t="s">
        <v>137</v>
      </c>
      <c r="K27" t="s">
        <v>138</v>
      </c>
      <c r="L27">
        <v>1327</v>
      </c>
      <c r="N27">
        <v>1005</v>
      </c>
      <c r="O27" t="s">
        <v>129</v>
      </c>
      <c r="P27" t="s">
        <v>129</v>
      </c>
      <c r="Q27">
        <v>1</v>
      </c>
      <c r="X27">
        <v>252</v>
      </c>
      <c r="Y27">
        <v>5.69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252</v>
      </c>
      <c r="AH27">
        <v>2</v>
      </c>
      <c r="AI27">
        <v>16036799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ROW(Source!A27)</f>
        <v>27</v>
      </c>
      <c r="B28">
        <v>16036800</v>
      </c>
      <c r="C28">
        <v>16036792</v>
      </c>
      <c r="D28">
        <v>14452402</v>
      </c>
      <c r="E28">
        <v>1</v>
      </c>
      <c r="F28">
        <v>1</v>
      </c>
      <c r="G28">
        <v>1</v>
      </c>
      <c r="H28">
        <v>3</v>
      </c>
      <c r="I28" t="s">
        <v>114</v>
      </c>
      <c r="J28" t="s">
        <v>114</v>
      </c>
      <c r="K28" t="s">
        <v>115</v>
      </c>
      <c r="L28">
        <v>1339</v>
      </c>
      <c r="N28">
        <v>1007</v>
      </c>
      <c r="O28" t="s">
        <v>116</v>
      </c>
      <c r="P28" t="s">
        <v>116</v>
      </c>
      <c r="Q28">
        <v>1</v>
      </c>
      <c r="X28">
        <v>0.51</v>
      </c>
      <c r="Y28">
        <v>432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0.51</v>
      </c>
      <c r="AH28">
        <v>2</v>
      </c>
      <c r="AI28">
        <v>16036800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ROW(Source!A27)</f>
        <v>27</v>
      </c>
      <c r="B29">
        <v>16036801</v>
      </c>
      <c r="C29">
        <v>16036792</v>
      </c>
      <c r="D29">
        <v>14439426</v>
      </c>
      <c r="E29">
        <v>1</v>
      </c>
      <c r="F29">
        <v>1</v>
      </c>
      <c r="G29">
        <v>1</v>
      </c>
      <c r="H29">
        <v>3</v>
      </c>
      <c r="I29" t="s">
        <v>132</v>
      </c>
      <c r="J29" t="s">
        <v>132</v>
      </c>
      <c r="K29" t="s">
        <v>133</v>
      </c>
      <c r="L29">
        <v>1346</v>
      </c>
      <c r="N29">
        <v>1009</v>
      </c>
      <c r="O29" t="s">
        <v>134</v>
      </c>
      <c r="P29" t="s">
        <v>134</v>
      </c>
      <c r="Q29">
        <v>1</v>
      </c>
      <c r="X29">
        <v>8.4</v>
      </c>
      <c r="Y29">
        <v>8.48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8.4</v>
      </c>
      <c r="AH29">
        <v>2</v>
      </c>
      <c r="AI29">
        <v>16036801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ROW(Source!A28)</f>
        <v>28</v>
      </c>
      <c r="B30">
        <v>16036803</v>
      </c>
      <c r="C30">
        <v>16036802</v>
      </c>
      <c r="D30">
        <v>5509411</v>
      </c>
      <c r="E30">
        <v>1</v>
      </c>
      <c r="F30">
        <v>1</v>
      </c>
      <c r="G30">
        <v>1</v>
      </c>
      <c r="H30">
        <v>1</v>
      </c>
      <c r="I30" t="s">
        <v>139</v>
      </c>
      <c r="K30" t="s">
        <v>140</v>
      </c>
      <c r="L30">
        <v>1476</v>
      </c>
      <c r="N30">
        <v>1013</v>
      </c>
      <c r="O30" t="s">
        <v>95</v>
      </c>
      <c r="P30" t="s">
        <v>96</v>
      </c>
      <c r="Q30">
        <v>1</v>
      </c>
      <c r="X30">
        <v>112.75</v>
      </c>
      <c r="Y30">
        <v>0</v>
      </c>
      <c r="Z30">
        <v>0</v>
      </c>
      <c r="AA30">
        <v>0</v>
      </c>
      <c r="AB30">
        <v>8.09</v>
      </c>
      <c r="AC30">
        <v>0</v>
      </c>
      <c r="AD30">
        <v>1</v>
      </c>
      <c r="AE30">
        <v>1</v>
      </c>
      <c r="AF30" t="s">
        <v>19</v>
      </c>
      <c r="AG30">
        <v>169.125</v>
      </c>
      <c r="AH30">
        <v>2</v>
      </c>
      <c r="AI30">
        <v>16036803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ROW(Source!A28)</f>
        <v>28</v>
      </c>
      <c r="B31">
        <v>16036804</v>
      </c>
      <c r="C31">
        <v>16036802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26</v>
      </c>
      <c r="K31" t="s">
        <v>106</v>
      </c>
      <c r="L31">
        <v>608254</v>
      </c>
      <c r="N31">
        <v>1013</v>
      </c>
      <c r="O31" t="s">
        <v>107</v>
      </c>
      <c r="P31" t="s">
        <v>107</v>
      </c>
      <c r="Q31">
        <v>1</v>
      </c>
      <c r="X31">
        <v>0.27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19</v>
      </c>
      <c r="AG31">
        <v>0.405</v>
      </c>
      <c r="AH31">
        <v>2</v>
      </c>
      <c r="AI31">
        <v>16036804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ROW(Source!A28)</f>
        <v>28</v>
      </c>
      <c r="B32">
        <v>16036805</v>
      </c>
      <c r="C32">
        <v>16036802</v>
      </c>
      <c r="D32">
        <v>14433385</v>
      </c>
      <c r="E32">
        <v>1</v>
      </c>
      <c r="F32">
        <v>1</v>
      </c>
      <c r="G32">
        <v>1</v>
      </c>
      <c r="H32">
        <v>2</v>
      </c>
      <c r="I32" t="s">
        <v>119</v>
      </c>
      <c r="J32" t="s">
        <v>119</v>
      </c>
      <c r="K32" t="s">
        <v>120</v>
      </c>
      <c r="L32">
        <v>1480</v>
      </c>
      <c r="N32">
        <v>1013</v>
      </c>
      <c r="O32" t="s">
        <v>99</v>
      </c>
      <c r="P32" t="s">
        <v>100</v>
      </c>
      <c r="Q32">
        <v>1</v>
      </c>
      <c r="X32">
        <v>0.2</v>
      </c>
      <c r="Y32">
        <v>0</v>
      </c>
      <c r="Z32">
        <v>66.67</v>
      </c>
      <c r="AA32">
        <v>11.15</v>
      </c>
      <c r="AB32">
        <v>0</v>
      </c>
      <c r="AC32">
        <v>0</v>
      </c>
      <c r="AD32">
        <v>1</v>
      </c>
      <c r="AE32">
        <v>0</v>
      </c>
      <c r="AF32" t="s">
        <v>19</v>
      </c>
      <c r="AG32">
        <v>0.3</v>
      </c>
      <c r="AH32">
        <v>2</v>
      </c>
      <c r="AI32">
        <v>16036805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ROW(Source!A28)</f>
        <v>28</v>
      </c>
      <c r="B33">
        <v>16036806</v>
      </c>
      <c r="C33">
        <v>16036802</v>
      </c>
      <c r="D33">
        <v>14439575</v>
      </c>
      <c r="E33">
        <v>1</v>
      </c>
      <c r="F33">
        <v>1</v>
      </c>
      <c r="G33">
        <v>1</v>
      </c>
      <c r="H33">
        <v>2</v>
      </c>
      <c r="I33" t="s">
        <v>125</v>
      </c>
      <c r="J33" t="s">
        <v>125</v>
      </c>
      <c r="K33" t="s">
        <v>126</v>
      </c>
      <c r="L33">
        <v>1480</v>
      </c>
      <c r="N33">
        <v>1013</v>
      </c>
      <c r="O33" t="s">
        <v>99</v>
      </c>
      <c r="P33" t="s">
        <v>100</v>
      </c>
      <c r="Q33">
        <v>1</v>
      </c>
      <c r="X33">
        <v>0.07</v>
      </c>
      <c r="Y33">
        <v>0</v>
      </c>
      <c r="Z33">
        <v>82</v>
      </c>
      <c r="AA33">
        <v>10.15</v>
      </c>
      <c r="AB33">
        <v>0</v>
      </c>
      <c r="AC33">
        <v>0</v>
      </c>
      <c r="AD33">
        <v>1</v>
      </c>
      <c r="AE33">
        <v>0</v>
      </c>
      <c r="AF33" t="s">
        <v>19</v>
      </c>
      <c r="AG33">
        <v>0.105</v>
      </c>
      <c r="AH33">
        <v>2</v>
      </c>
      <c r="AI33">
        <v>16036806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ROW(Source!A28)</f>
        <v>28</v>
      </c>
      <c r="B34">
        <v>16036807</v>
      </c>
      <c r="C34">
        <v>16036802</v>
      </c>
      <c r="D34">
        <v>14436438</v>
      </c>
      <c r="E34">
        <v>1</v>
      </c>
      <c r="F34">
        <v>1</v>
      </c>
      <c r="G34">
        <v>1</v>
      </c>
      <c r="H34">
        <v>3</v>
      </c>
      <c r="I34" t="s">
        <v>141</v>
      </c>
      <c r="J34" t="s">
        <v>141</v>
      </c>
      <c r="K34" t="s">
        <v>142</v>
      </c>
      <c r="L34">
        <v>1348</v>
      </c>
      <c r="N34">
        <v>1009</v>
      </c>
      <c r="O34" t="s">
        <v>103</v>
      </c>
      <c r="P34" t="s">
        <v>103</v>
      </c>
      <c r="Q34">
        <v>1000</v>
      </c>
      <c r="X34">
        <v>0.004</v>
      </c>
      <c r="Y34">
        <v>8875.3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0.004</v>
      </c>
      <c r="AH34">
        <v>2</v>
      </c>
      <c r="AI34">
        <v>16036807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ROW(Source!A28)</f>
        <v>28</v>
      </c>
      <c r="B35">
        <v>16036808</v>
      </c>
      <c r="C35">
        <v>16036802</v>
      </c>
      <c r="D35">
        <v>14437075</v>
      </c>
      <c r="E35">
        <v>1</v>
      </c>
      <c r="F35">
        <v>1</v>
      </c>
      <c r="G35">
        <v>1</v>
      </c>
      <c r="H35">
        <v>3</v>
      </c>
      <c r="I35" t="s">
        <v>143</v>
      </c>
      <c r="J35" t="s">
        <v>143</v>
      </c>
      <c r="K35" t="s">
        <v>144</v>
      </c>
      <c r="L35">
        <v>1348</v>
      </c>
      <c r="N35">
        <v>1009</v>
      </c>
      <c r="O35" t="s">
        <v>103</v>
      </c>
      <c r="P35" t="s">
        <v>103</v>
      </c>
      <c r="Q35">
        <v>1000</v>
      </c>
      <c r="X35">
        <v>0.012</v>
      </c>
      <c r="Y35">
        <v>8050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0.012</v>
      </c>
      <c r="AH35">
        <v>2</v>
      </c>
      <c r="AI35">
        <v>16036808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ROW(Source!A28)</f>
        <v>28</v>
      </c>
      <c r="B36">
        <v>16036809</v>
      </c>
      <c r="C36">
        <v>16036802</v>
      </c>
      <c r="D36">
        <v>14438190</v>
      </c>
      <c r="E36">
        <v>1</v>
      </c>
      <c r="F36">
        <v>1</v>
      </c>
      <c r="G36">
        <v>1</v>
      </c>
      <c r="H36">
        <v>3</v>
      </c>
      <c r="I36" t="s">
        <v>145</v>
      </c>
      <c r="J36" t="s">
        <v>145</v>
      </c>
      <c r="K36" t="s">
        <v>146</v>
      </c>
      <c r="L36">
        <v>1348</v>
      </c>
      <c r="N36">
        <v>1009</v>
      </c>
      <c r="O36" t="s">
        <v>103</v>
      </c>
      <c r="P36" t="s">
        <v>103</v>
      </c>
      <c r="Q36">
        <v>1000</v>
      </c>
      <c r="X36">
        <v>0.57</v>
      </c>
      <c r="Y36">
        <v>16950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0.57</v>
      </c>
      <c r="AH36">
        <v>2</v>
      </c>
      <c r="AI36">
        <v>16036809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2010-06-18T11:15:24Z</dcterms:created>
  <dcterms:modified xsi:type="dcterms:W3CDTF">2010-06-18T11:15:31Z</dcterms:modified>
  <cp:category/>
  <cp:version/>
  <cp:contentType/>
  <cp:contentStatus/>
</cp:coreProperties>
</file>