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285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(2)'!$24:$24</definedName>
    <definedName name="_xlnm.Print_Titles" localSheetId="1">'Лист2'!$4:$4</definedName>
  </definedNames>
  <calcPr fullCalcOnLoad="1"/>
</workbook>
</file>

<file path=xl/sharedStrings.xml><?xml version="1.0" encoding="utf-8"?>
<sst xmlns="http://schemas.openxmlformats.org/spreadsheetml/2006/main" count="152" uniqueCount="144">
  <si>
    <t>№№</t>
  </si>
  <si>
    <t>п/п</t>
  </si>
  <si>
    <t>"№№</t>
  </si>
  <si>
    <t>смет</t>
  </si>
  <si>
    <t>глав, объектов работ</t>
  </si>
  <si>
    <t>и атрат</t>
  </si>
  <si>
    <t>Строи-</t>
  </si>
  <si>
    <t>тельных</t>
  </si>
  <si>
    <t>работ</t>
  </si>
  <si>
    <t>Монтаж-</t>
  </si>
  <si>
    <t>ных</t>
  </si>
  <si>
    <t>Оборудов.</t>
  </si>
  <si>
    <t>присп. и пр.</t>
  </si>
  <si>
    <t>инвентаря</t>
  </si>
  <si>
    <t>Прочих</t>
  </si>
  <si>
    <t>затрат</t>
  </si>
  <si>
    <t>Общая</t>
  </si>
  <si>
    <t>стоимость</t>
  </si>
  <si>
    <t>тыс.руб.</t>
  </si>
  <si>
    <t>Наименование частей,</t>
  </si>
  <si>
    <t>Сметная стоимость, тыс.руб. в ценах 2000г.</t>
  </si>
  <si>
    <t>Приложение 1</t>
  </si>
  <si>
    <t>Сводный сметный расчет в базовых ценах 2000 г. в сумме</t>
  </si>
  <si>
    <t xml:space="preserve">             СВОДНЫЙ СМЕТНЫЙ РАСЧЕТ СТОИМОСТИ</t>
  </si>
  <si>
    <t>ГЛАВА 2</t>
  </si>
  <si>
    <t>Основные объекты</t>
  </si>
  <si>
    <t>строительства</t>
  </si>
  <si>
    <t>лок. 1</t>
  </si>
  <si>
    <t>лок.4</t>
  </si>
  <si>
    <t>Ликвидационный тампонаж</t>
  </si>
  <si>
    <t>Итого по главе 2</t>
  </si>
  <si>
    <t>ГЛАВА 7</t>
  </si>
  <si>
    <t>Благоустройство и озеле-</t>
  </si>
  <si>
    <t>нение территории</t>
  </si>
  <si>
    <t>Благоустройство</t>
  </si>
  <si>
    <t>Ограждение  ЗСО</t>
  </si>
  <si>
    <t>Итого по главам 1-7</t>
  </si>
  <si>
    <t>Итого по главе 7</t>
  </si>
  <si>
    <t>ГЛАВА 8</t>
  </si>
  <si>
    <t xml:space="preserve">Временные здания и </t>
  </si>
  <si>
    <t>сооружения</t>
  </si>
  <si>
    <t>ГСН 81</t>
  </si>
  <si>
    <t>05-01-</t>
  </si>
  <si>
    <t>сооружения в размере</t>
  </si>
  <si>
    <t>Итого по главе 8</t>
  </si>
  <si>
    <t>2001,п.5.4</t>
  </si>
  <si>
    <t>Итого по главам 1-8</t>
  </si>
  <si>
    <t>ГЛАВА 9</t>
  </si>
  <si>
    <t>Прочие работы и</t>
  </si>
  <si>
    <t>затраты</t>
  </si>
  <si>
    <t>таб.4 п.13.1</t>
  </si>
  <si>
    <t xml:space="preserve">Дополнительные затраты </t>
  </si>
  <si>
    <t>при производстве СМР</t>
  </si>
  <si>
    <t>расч.1</t>
  </si>
  <si>
    <t>МДС 81-35-</t>
  </si>
  <si>
    <t>Средства на возмещение</t>
  </si>
  <si>
    <t>затрат по перевозке работ-</t>
  </si>
  <si>
    <t>ников автотранспортом</t>
  </si>
  <si>
    <t>расч.2</t>
  </si>
  <si>
    <t>Средства на осуществление</t>
  </si>
  <si>
    <t>работ с командированием</t>
  </si>
  <si>
    <t>рабочих</t>
  </si>
  <si>
    <t>Минист РФ</t>
  </si>
  <si>
    <t>от 10.03.98г.</t>
  </si>
  <si>
    <t>№ВБ-20</t>
  </si>
  <si>
    <t>82/12</t>
  </si>
  <si>
    <t>Средства на покрытие за-</t>
  </si>
  <si>
    <t>трат стр.орг. по платежам</t>
  </si>
  <si>
    <t>на добр. страхование, вкл.</t>
  </si>
  <si>
    <t>строительн. риски 1%</t>
  </si>
  <si>
    <t>МДС 81-11</t>
  </si>
  <si>
    <t>2000г.расч.</t>
  </si>
  <si>
    <t>ТЕР, сб.4</t>
  </si>
  <si>
    <t>Тех.часть</t>
  </si>
  <si>
    <t>п.15</t>
  </si>
  <si>
    <t>Геофизические  исследов.</t>
  </si>
  <si>
    <t>в скважине-3% от стоимо-</t>
  </si>
  <si>
    <t>сти ьуровых работ</t>
  </si>
  <si>
    <t>Итого по главе 9</t>
  </si>
  <si>
    <t>ГЛАВА 10</t>
  </si>
  <si>
    <t>Содержание дирекции</t>
  </si>
  <si>
    <t>строящегося объекта</t>
  </si>
  <si>
    <t>Пост.Госст-</t>
  </si>
  <si>
    <t>роя от 15.02.</t>
  </si>
  <si>
    <t>05г. № 36</t>
  </si>
  <si>
    <t xml:space="preserve">Технический надзор за </t>
  </si>
  <si>
    <t>строительством в размере</t>
  </si>
  <si>
    <t>Итого по главам 1-9</t>
  </si>
  <si>
    <t>Итого по главе 10</t>
  </si>
  <si>
    <t>ГЛАВА 12</t>
  </si>
  <si>
    <t>Проектные и изыскатель-</t>
  </si>
  <si>
    <t>ские работы, автор. надзор</t>
  </si>
  <si>
    <t>Проектные работы</t>
  </si>
  <si>
    <t>18-44 от 18.</t>
  </si>
  <si>
    <t>08.1997г.</t>
  </si>
  <si>
    <t xml:space="preserve">Экспертиза проекта 20% </t>
  </si>
  <si>
    <t>Кпир91 =7,71</t>
  </si>
  <si>
    <t>Письмо Гос-</t>
  </si>
  <si>
    <t>строя РФ от</t>
  </si>
  <si>
    <t>10.03.2000г.</t>
  </si>
  <si>
    <t>.10-87</t>
  </si>
  <si>
    <t>Авторский надзор за стро-</t>
  </si>
  <si>
    <t>ительством в размере 0,2%</t>
  </si>
  <si>
    <t>Итого по главе 12</t>
  </si>
  <si>
    <t>Итого по главам 1-12</t>
  </si>
  <si>
    <t>Свод</t>
  </si>
  <si>
    <t>правил</t>
  </si>
  <si>
    <t>Резерв на непредвиден-</t>
  </si>
  <si>
    <t>ные работы и затраты, 2%</t>
  </si>
  <si>
    <t>Всего по сводному расчету</t>
  </si>
  <si>
    <t>в базе</t>
  </si>
  <si>
    <t>В текущем уровне цен на</t>
  </si>
  <si>
    <t>Затраты по уплате НДС-18%</t>
  </si>
  <si>
    <t>Составлен ООО "Воронежпромбурвод":</t>
  </si>
  <si>
    <t>Свитык В.А.</t>
  </si>
  <si>
    <t>Главный инженер</t>
  </si>
  <si>
    <t>Директор</t>
  </si>
  <si>
    <t>Пухонин А.И.</t>
  </si>
  <si>
    <t>Инженер I кат.</t>
  </si>
  <si>
    <t>Клепа В.Н.</t>
  </si>
  <si>
    <t>Заказчик:</t>
  </si>
  <si>
    <t>Подрядчик:</t>
  </si>
  <si>
    <t>1,5%, к=0,8; к=0,5</t>
  </si>
  <si>
    <t>лок. 2</t>
  </si>
  <si>
    <t>лок. 3</t>
  </si>
  <si>
    <t>лок. 5</t>
  </si>
  <si>
    <t>Перебуривание скважины №3</t>
  </si>
  <si>
    <t>(7,91*0,9*0,4)</t>
  </si>
  <si>
    <t>в зимнее время 2,85%</t>
  </si>
  <si>
    <t>К пир</t>
  </si>
  <si>
    <t>УТВЕРЖДАЮ:</t>
  </si>
  <si>
    <t>______________</t>
  </si>
  <si>
    <t>"_____"    _________________2008 г.</t>
  </si>
  <si>
    <t>К проч. =3,61</t>
  </si>
  <si>
    <t>ноябрь 2008 г.</t>
  </si>
  <si>
    <t>Перебуривание скважины №4</t>
  </si>
  <si>
    <t>скважины №3/20.49</t>
  </si>
  <si>
    <t>скважины №4</t>
  </si>
  <si>
    <t>К смр = 7,04</t>
  </si>
  <si>
    <t xml:space="preserve">IV кв. 2008г.   </t>
  </si>
  <si>
    <t>К обор.=2,69</t>
  </si>
  <si>
    <t>В текущем уровне цен на IV 2008 г.</t>
  </si>
  <si>
    <t xml:space="preserve">  "Перебуривания и ликвидационного тампонажа скважин №4 на водозаборе и №3/20.49</t>
  </si>
  <si>
    <t xml:space="preserve">                           по ул.Кирова в г.Бутурлиновка Воронежской области "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</si>
</sst>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0" fontId="1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17" fontId="2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7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165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120" zoomScaleNormal="120" zoomScalePageLayoutView="0" workbookViewId="0" topLeftCell="A94">
      <selection activeCell="C4" sqref="C4"/>
    </sheetView>
  </sheetViews>
  <sheetFormatPr defaultColWidth="9.00390625" defaultRowHeight="12.75"/>
  <cols>
    <col min="1" max="1" width="3.75390625" style="0" customWidth="1"/>
    <col min="2" max="2" width="8.375" style="0" customWidth="1"/>
    <col min="3" max="3" width="24.25390625" style="0" customWidth="1"/>
    <col min="4" max="4" width="10.375" style="0" bestFit="1" customWidth="1"/>
    <col min="5" max="5" width="8.875" style="0" customWidth="1"/>
    <col min="6" max="6" width="9.375" style="0" customWidth="1"/>
    <col min="7" max="7" width="13.25390625" style="0" customWidth="1"/>
    <col min="8" max="8" width="10.375" style="0" bestFit="1" customWidth="1"/>
  </cols>
  <sheetData>
    <row r="1" spans="7:8" ht="12.75">
      <c r="G1" s="98" t="s">
        <v>21</v>
      </c>
      <c r="H1" s="98"/>
    </row>
    <row r="2" spans="5:8" ht="12.75">
      <c r="E2" s="99" t="s">
        <v>130</v>
      </c>
      <c r="F2" s="99"/>
      <c r="G2" s="99"/>
      <c r="H2" s="99"/>
    </row>
    <row r="4" spans="6:8" ht="12.75">
      <c r="F4" s="89"/>
      <c r="G4" s="89"/>
      <c r="H4" s="90"/>
    </row>
    <row r="7" spans="5:7" ht="12.75">
      <c r="E7" t="s">
        <v>131</v>
      </c>
      <c r="G7" s="49"/>
    </row>
    <row r="8" ht="10.5" customHeight="1"/>
    <row r="9" ht="14.25" customHeight="1">
      <c r="E9" t="s">
        <v>132</v>
      </c>
    </row>
    <row r="10" ht="7.5" customHeight="1"/>
    <row r="11" spans="1:9" ht="11.25" customHeight="1">
      <c r="A11" t="s">
        <v>22</v>
      </c>
      <c r="G11" s="88">
        <v>242.1</v>
      </c>
      <c r="H11" t="s">
        <v>18</v>
      </c>
      <c r="I11" s="8"/>
    </row>
    <row r="12" spans="1:8" ht="11.25" customHeight="1">
      <c r="A12" t="s">
        <v>141</v>
      </c>
      <c r="G12" s="88">
        <v>1900.5</v>
      </c>
      <c r="H12" t="s">
        <v>18</v>
      </c>
    </row>
    <row r="13" ht="9.75" customHeight="1"/>
    <row r="14" spans="3:5" ht="12" customHeight="1">
      <c r="C14" s="8"/>
      <c r="D14" s="9"/>
      <c r="E14" s="9"/>
    </row>
    <row r="15" spans="3:5" ht="12.75">
      <c r="C15" s="8"/>
      <c r="D15" s="9"/>
      <c r="E15" s="9"/>
    </row>
    <row r="16" spans="1:8" ht="12.75">
      <c r="A16" s="104" t="s">
        <v>23</v>
      </c>
      <c r="B16" s="104"/>
      <c r="C16" s="104"/>
      <c r="D16" s="104"/>
      <c r="E16" s="104"/>
      <c r="F16" s="104"/>
      <c r="G16" s="104"/>
      <c r="H16" s="104"/>
    </row>
    <row r="17" spans="1:8" ht="12.75">
      <c r="A17" s="104" t="s">
        <v>142</v>
      </c>
      <c r="B17" s="104"/>
      <c r="C17" s="104"/>
      <c r="D17" s="104"/>
      <c r="E17" s="104"/>
      <c r="F17" s="104"/>
      <c r="G17" s="104"/>
      <c r="H17" s="104"/>
    </row>
    <row r="18" spans="1:8" ht="12.75">
      <c r="A18" s="103" t="s">
        <v>143</v>
      </c>
      <c r="B18" s="103"/>
      <c r="C18" s="103"/>
      <c r="D18" s="103"/>
      <c r="E18" s="103"/>
      <c r="F18" s="103"/>
      <c r="G18" s="103"/>
      <c r="H18" s="103"/>
    </row>
    <row r="20" spans="1:8" ht="12.75">
      <c r="A20" s="13" t="s">
        <v>0</v>
      </c>
      <c r="B20" s="13" t="s">
        <v>2</v>
      </c>
      <c r="C20" s="13" t="s">
        <v>19</v>
      </c>
      <c r="D20" s="100" t="s">
        <v>20</v>
      </c>
      <c r="E20" s="101"/>
      <c r="F20" s="101"/>
      <c r="G20" s="101"/>
      <c r="H20" s="102"/>
    </row>
    <row r="21" spans="1:8" ht="12.75">
      <c r="A21" s="15" t="s">
        <v>1</v>
      </c>
      <c r="B21" s="15" t="s">
        <v>3</v>
      </c>
      <c r="C21" s="15" t="s">
        <v>4</v>
      </c>
      <c r="D21" s="13" t="s">
        <v>6</v>
      </c>
      <c r="E21" s="13" t="s">
        <v>9</v>
      </c>
      <c r="F21" s="16" t="s">
        <v>11</v>
      </c>
      <c r="G21" s="16" t="s">
        <v>14</v>
      </c>
      <c r="H21" s="16" t="s">
        <v>16</v>
      </c>
    </row>
    <row r="22" spans="1:8" ht="12.75">
      <c r="A22" s="14"/>
      <c r="B22" s="14"/>
      <c r="C22" s="15" t="s">
        <v>5</v>
      </c>
      <c r="D22" s="15" t="s">
        <v>7</v>
      </c>
      <c r="E22" s="15" t="s">
        <v>10</v>
      </c>
      <c r="F22" s="17" t="s">
        <v>12</v>
      </c>
      <c r="G22" s="17" t="s">
        <v>15</v>
      </c>
      <c r="H22" s="17" t="s">
        <v>17</v>
      </c>
    </row>
    <row r="23" spans="1:8" ht="12.75">
      <c r="A23" s="18"/>
      <c r="B23" s="18"/>
      <c r="C23" s="18"/>
      <c r="D23" s="19" t="s">
        <v>8</v>
      </c>
      <c r="E23" s="19" t="s">
        <v>8</v>
      </c>
      <c r="F23" s="18" t="s">
        <v>13</v>
      </c>
      <c r="G23" s="18"/>
      <c r="H23" s="19" t="s">
        <v>18</v>
      </c>
    </row>
    <row r="24" spans="1:8" s="22" customFormat="1" ht="9.75" customHeight="1">
      <c r="A24" s="21">
        <v>1</v>
      </c>
      <c r="B24" s="21">
        <v>2</v>
      </c>
      <c r="C24" s="21">
        <v>3</v>
      </c>
      <c r="D24" s="21">
        <v>4</v>
      </c>
      <c r="E24" s="21">
        <v>5</v>
      </c>
      <c r="F24" s="21">
        <v>6</v>
      </c>
      <c r="G24" s="21">
        <v>7</v>
      </c>
      <c r="H24" s="21">
        <v>8</v>
      </c>
    </row>
    <row r="25" spans="1:8" s="23" customFormat="1" ht="12" customHeight="1">
      <c r="A25" s="26"/>
      <c r="B25" s="27"/>
      <c r="C25" s="37" t="s">
        <v>24</v>
      </c>
      <c r="D25" s="27"/>
      <c r="E25" s="27"/>
      <c r="F25" s="27"/>
      <c r="G25" s="27"/>
      <c r="H25" s="28"/>
    </row>
    <row r="26" spans="1:8" s="23" customFormat="1" ht="10.5" customHeight="1">
      <c r="A26" s="29"/>
      <c r="B26" s="30"/>
      <c r="C26" s="31" t="s">
        <v>25</v>
      </c>
      <c r="D26" s="30"/>
      <c r="E26" s="30"/>
      <c r="F26" s="30"/>
      <c r="G26" s="30"/>
      <c r="H26" s="32"/>
    </row>
    <row r="27" spans="1:8" s="23" customFormat="1" ht="9.75" customHeight="1">
      <c r="A27" s="33"/>
      <c r="B27" s="34"/>
      <c r="C27" s="35" t="s">
        <v>26</v>
      </c>
      <c r="D27" s="34"/>
      <c r="E27" s="34"/>
      <c r="F27" s="34"/>
      <c r="G27" s="34"/>
      <c r="H27" s="36"/>
    </row>
    <row r="28" spans="1:8" s="23" customFormat="1" ht="14.25" customHeight="1">
      <c r="A28" s="38">
        <v>1</v>
      </c>
      <c r="B28" s="39" t="s">
        <v>27</v>
      </c>
      <c r="C28" s="39" t="s">
        <v>126</v>
      </c>
      <c r="D28" s="74">
        <v>107.32</v>
      </c>
      <c r="E28" s="74"/>
      <c r="F28" s="74">
        <v>11.71</v>
      </c>
      <c r="G28" s="74"/>
      <c r="H28" s="74">
        <f>ROUND(D28+E28+F28+G28,2)</f>
        <v>119.03</v>
      </c>
    </row>
    <row r="29" spans="1:8" s="23" customFormat="1" ht="14.25" customHeight="1">
      <c r="A29" s="38">
        <v>2</v>
      </c>
      <c r="B29" s="39" t="s">
        <v>123</v>
      </c>
      <c r="C29" s="39" t="s">
        <v>135</v>
      </c>
      <c r="D29" s="74">
        <v>85.56</v>
      </c>
      <c r="E29" s="74"/>
      <c r="F29" s="74">
        <v>9.9</v>
      </c>
      <c r="G29" s="74"/>
      <c r="H29" s="74">
        <f>ROUND(D29+E29+F29+G29,2)</f>
        <v>95.46</v>
      </c>
    </row>
    <row r="30" spans="1:8" s="23" customFormat="1" ht="12">
      <c r="A30" s="1">
        <v>3</v>
      </c>
      <c r="B30" s="5" t="s">
        <v>124</v>
      </c>
      <c r="C30" s="5" t="s">
        <v>29</v>
      </c>
      <c r="D30" s="75"/>
      <c r="E30" s="75"/>
      <c r="F30" s="75"/>
      <c r="G30" s="76"/>
      <c r="H30" s="77"/>
    </row>
    <row r="31" spans="1:8" s="23" customFormat="1" ht="12">
      <c r="A31" s="24"/>
      <c r="B31" s="25"/>
      <c r="C31" s="25" t="s">
        <v>136</v>
      </c>
      <c r="D31" s="78">
        <v>12.69</v>
      </c>
      <c r="E31" s="78"/>
      <c r="F31" s="78"/>
      <c r="G31" s="78"/>
      <c r="H31" s="78">
        <f>ROUND(D31+E31+F31+G31,2)</f>
        <v>12.69</v>
      </c>
    </row>
    <row r="32" spans="1:8" s="23" customFormat="1" ht="12">
      <c r="A32" s="2">
        <v>4</v>
      </c>
      <c r="B32" s="6" t="s">
        <v>28</v>
      </c>
      <c r="C32" s="5" t="s">
        <v>29</v>
      </c>
      <c r="D32" s="77"/>
      <c r="E32" s="77"/>
      <c r="F32" s="77"/>
      <c r="G32" s="91"/>
      <c r="H32" s="77"/>
    </row>
    <row r="33" spans="1:8" s="23" customFormat="1" ht="12">
      <c r="A33" s="24"/>
      <c r="B33" s="25"/>
      <c r="C33" s="25" t="s">
        <v>137</v>
      </c>
      <c r="D33" s="78">
        <v>10.6</v>
      </c>
      <c r="E33" s="78"/>
      <c r="F33" s="78"/>
      <c r="G33" s="78"/>
      <c r="H33" s="78">
        <f>ROUND(D33+E33+F33+G33,2)</f>
        <v>10.6</v>
      </c>
    </row>
    <row r="34" spans="1:8" s="23" customFormat="1" ht="12">
      <c r="A34" s="38"/>
      <c r="B34" s="39"/>
      <c r="C34" s="38" t="s">
        <v>30</v>
      </c>
      <c r="D34" s="74">
        <f>ROUND(SUM(D28:D33),2)</f>
        <v>216.17</v>
      </c>
      <c r="E34" s="74">
        <f>ROUND(SUM(E29:E33),2)</f>
        <v>0</v>
      </c>
      <c r="F34" s="74">
        <f>ROUND(SUM(F28:F33),2)</f>
        <v>21.61</v>
      </c>
      <c r="G34" s="74">
        <f>ROUND(SUM(G29:G33),2)</f>
        <v>0</v>
      </c>
      <c r="H34" s="74">
        <f>ROUND(SUM(H28:H33),2)</f>
        <v>237.78</v>
      </c>
    </row>
    <row r="35" spans="1:8" s="23" customFormat="1" ht="12">
      <c r="A35" s="40"/>
      <c r="B35" s="27"/>
      <c r="C35" s="41" t="s">
        <v>31</v>
      </c>
      <c r="D35" s="79"/>
      <c r="E35" s="79"/>
      <c r="F35" s="79"/>
      <c r="G35" s="79"/>
      <c r="H35" s="80"/>
    </row>
    <row r="36" spans="1:8" s="23" customFormat="1" ht="10.5" customHeight="1">
      <c r="A36" s="29"/>
      <c r="B36" s="30"/>
      <c r="C36" s="31" t="s">
        <v>32</v>
      </c>
      <c r="D36" s="81"/>
      <c r="E36" s="81"/>
      <c r="F36" s="81"/>
      <c r="G36" s="81"/>
      <c r="H36" s="82"/>
    </row>
    <row r="37" spans="1:8" ht="11.25" customHeight="1">
      <c r="A37" s="42"/>
      <c r="B37" s="43"/>
      <c r="C37" s="35" t="s">
        <v>33</v>
      </c>
      <c r="D37" s="83"/>
      <c r="E37" s="83"/>
      <c r="F37" s="83"/>
      <c r="G37" s="83"/>
      <c r="H37" s="84"/>
    </row>
    <row r="38" spans="1:8" ht="12.75">
      <c r="A38" s="85"/>
      <c r="B38" s="20"/>
      <c r="C38" s="86" t="s">
        <v>34</v>
      </c>
      <c r="D38" s="87">
        <v>0</v>
      </c>
      <c r="E38" s="87"/>
      <c r="F38" s="87"/>
      <c r="G38" s="87"/>
      <c r="H38" s="74">
        <f>ROUND(D38+E38+F38+G38,2)</f>
        <v>0</v>
      </c>
    </row>
    <row r="39" spans="1:8" ht="12.75">
      <c r="A39" s="85"/>
      <c r="B39" s="20"/>
      <c r="C39" s="86" t="s">
        <v>35</v>
      </c>
      <c r="D39" s="87">
        <v>0</v>
      </c>
      <c r="E39" s="87"/>
      <c r="F39" s="87"/>
      <c r="G39" s="87"/>
      <c r="H39" s="74">
        <f>ROUND(D39+E39+F39+G39,2)</f>
        <v>0</v>
      </c>
    </row>
    <row r="40" spans="1:8" s="23" customFormat="1" ht="12">
      <c r="A40" s="38"/>
      <c r="B40" s="39"/>
      <c r="C40" s="38" t="s">
        <v>37</v>
      </c>
      <c r="D40" s="74">
        <f>ROUND(SUM(D38:D39),2)</f>
        <v>0</v>
      </c>
      <c r="E40" s="74">
        <f>ROUND(SUM(E38:E39),2)</f>
        <v>0</v>
      </c>
      <c r="F40" s="74">
        <f>ROUND(SUM(F38:F39),2)</f>
        <v>0</v>
      </c>
      <c r="G40" s="74">
        <f>ROUND(SUM(G38:G39),2)</f>
        <v>0</v>
      </c>
      <c r="H40" s="74">
        <f>ROUND(SUM(H38:H39),2)</f>
        <v>0</v>
      </c>
    </row>
    <row r="41" spans="1:8" s="23" customFormat="1" ht="12">
      <c r="A41" s="38"/>
      <c r="B41" s="39"/>
      <c r="C41" s="38" t="s">
        <v>36</v>
      </c>
      <c r="D41" s="74">
        <f>ROUND(D34+D40,2)</f>
        <v>216.17</v>
      </c>
      <c r="E41" s="74">
        <f>ROUND(E34+E40,2)</f>
        <v>0</v>
      </c>
      <c r="F41" s="74">
        <f>ROUND(F34+F40,2)</f>
        <v>21.61</v>
      </c>
      <c r="G41" s="74">
        <f>ROUND(G34+G40,2)</f>
        <v>0</v>
      </c>
      <c r="H41" s="74">
        <f>ROUND(H34+H40,2)</f>
        <v>237.78</v>
      </c>
    </row>
    <row r="42" spans="1:8" ht="12.75">
      <c r="A42" s="45"/>
      <c r="B42" s="46"/>
      <c r="C42" s="41" t="s">
        <v>38</v>
      </c>
      <c r="D42" s="46"/>
      <c r="E42" s="46"/>
      <c r="F42" s="46"/>
      <c r="G42" s="46"/>
      <c r="H42" s="47"/>
    </row>
    <row r="43" spans="1:8" ht="11.25" customHeight="1">
      <c r="A43" s="48"/>
      <c r="B43" s="49"/>
      <c r="C43" s="31" t="s">
        <v>39</v>
      </c>
      <c r="D43" s="49"/>
      <c r="E43" s="49"/>
      <c r="F43" s="49"/>
      <c r="G43" s="49"/>
      <c r="H43" s="50"/>
    </row>
    <row r="44" spans="1:8" ht="10.5" customHeight="1">
      <c r="A44" s="42"/>
      <c r="B44" s="43"/>
      <c r="C44" s="35" t="s">
        <v>40</v>
      </c>
      <c r="D44" s="43"/>
      <c r="E44" s="43"/>
      <c r="F44" s="43"/>
      <c r="G44" s="43"/>
      <c r="H44" s="44"/>
    </row>
    <row r="45" spans="1:8" s="23" customFormat="1" ht="12">
      <c r="A45" s="1"/>
      <c r="B45" s="53" t="s">
        <v>41</v>
      </c>
      <c r="C45" s="5" t="s">
        <v>39</v>
      </c>
      <c r="D45" s="5"/>
      <c r="E45" s="5"/>
      <c r="F45" s="5"/>
      <c r="G45" s="5"/>
      <c r="H45" s="5"/>
    </row>
    <row r="46" spans="1:8" s="23" customFormat="1" ht="12">
      <c r="A46" s="2"/>
      <c r="B46" s="54" t="s">
        <v>42</v>
      </c>
      <c r="C46" s="6" t="s">
        <v>43</v>
      </c>
      <c r="D46" s="6"/>
      <c r="E46" s="6"/>
      <c r="F46" s="6"/>
      <c r="G46" s="6"/>
      <c r="H46" s="6"/>
    </row>
    <row r="47" spans="1:8" s="23" customFormat="1" ht="12">
      <c r="A47" s="24"/>
      <c r="B47" s="55" t="s">
        <v>45</v>
      </c>
      <c r="C47" s="56" t="s">
        <v>122</v>
      </c>
      <c r="D47" s="25">
        <v>0</v>
      </c>
      <c r="E47" s="25">
        <f>ROUND(E41*1.5/100,2)</f>
        <v>0</v>
      </c>
      <c r="F47" s="25"/>
      <c r="G47" s="25"/>
      <c r="H47" s="6">
        <f>ROUND(D47+E47+F47+G47,2)</f>
        <v>0</v>
      </c>
    </row>
    <row r="48" spans="1:8" s="23" customFormat="1" ht="12">
      <c r="A48" s="38"/>
      <c r="B48" s="39"/>
      <c r="C48" s="38" t="s">
        <v>44</v>
      </c>
      <c r="D48" s="39">
        <f>ROUND(SUM(D47:D47),2)</f>
        <v>0</v>
      </c>
      <c r="E48" s="39">
        <f>ROUND(SUM(E47:E47),2)</f>
        <v>0</v>
      </c>
      <c r="F48" s="39">
        <f>ROUND(SUM(F47:F47),2)</f>
        <v>0</v>
      </c>
      <c r="G48" s="39">
        <f>ROUND(SUM(G47:G47),2)</f>
        <v>0</v>
      </c>
      <c r="H48" s="39">
        <f>ROUND(SUM(H47:H47),2)</f>
        <v>0</v>
      </c>
    </row>
    <row r="49" spans="1:8" s="23" customFormat="1" ht="12">
      <c r="A49" s="38"/>
      <c r="B49" s="39"/>
      <c r="C49" s="38" t="s">
        <v>46</v>
      </c>
      <c r="D49" s="39">
        <f>ROUND(D41+D48,2)</f>
        <v>216.17</v>
      </c>
      <c r="E49" s="39">
        <f>ROUND(E41+E48,2)</f>
        <v>0</v>
      </c>
      <c r="F49" s="39">
        <f>ROUND(F41+F48,2)</f>
        <v>21.61</v>
      </c>
      <c r="G49" s="39">
        <f>ROUND(G41+G48,2)</f>
        <v>0</v>
      </c>
      <c r="H49" s="39">
        <f>ROUND(H41+H48,2)</f>
        <v>237.78</v>
      </c>
    </row>
    <row r="50" spans="1:8" ht="12.75">
      <c r="A50" s="45"/>
      <c r="B50" s="46"/>
      <c r="C50" s="41" t="s">
        <v>47</v>
      </c>
      <c r="D50" s="46"/>
      <c r="E50" s="46"/>
      <c r="F50" s="46"/>
      <c r="G50" s="46"/>
      <c r="H50" s="47"/>
    </row>
    <row r="51" spans="1:8" ht="11.25" customHeight="1">
      <c r="A51" s="51"/>
      <c r="B51" s="49"/>
      <c r="C51" s="31" t="s">
        <v>48</v>
      </c>
      <c r="D51" s="49"/>
      <c r="E51" s="49"/>
      <c r="F51" s="49"/>
      <c r="G51" s="49"/>
      <c r="H51" s="50"/>
    </row>
    <row r="52" spans="1:8" ht="10.5" customHeight="1">
      <c r="A52" s="52"/>
      <c r="B52" s="43"/>
      <c r="C52" s="35" t="s">
        <v>49</v>
      </c>
      <c r="D52" s="43"/>
      <c r="E52" s="43"/>
      <c r="F52" s="43"/>
      <c r="G52" s="49"/>
      <c r="H52" s="44"/>
    </row>
    <row r="53" spans="1:8" ht="12.75">
      <c r="A53" s="1"/>
      <c r="B53" s="57" t="s">
        <v>41</v>
      </c>
      <c r="C53" s="60" t="s">
        <v>51</v>
      </c>
      <c r="D53" s="63"/>
      <c r="E53" s="63"/>
      <c r="F53" s="64"/>
      <c r="G53" s="63"/>
      <c r="H53" s="63"/>
    </row>
    <row r="54" spans="1:8" ht="12.75">
      <c r="A54" s="2"/>
      <c r="B54" s="69">
        <v>36927</v>
      </c>
      <c r="C54" s="61" t="s">
        <v>52</v>
      </c>
      <c r="D54" s="4"/>
      <c r="E54" s="4"/>
      <c r="F54" s="48"/>
      <c r="G54" s="4"/>
      <c r="H54" s="4"/>
    </row>
    <row r="55" spans="1:8" ht="12.75">
      <c r="A55" s="2"/>
      <c r="B55" s="58" t="s">
        <v>50</v>
      </c>
      <c r="C55" s="61" t="s">
        <v>128</v>
      </c>
      <c r="D55" s="4"/>
      <c r="E55" s="4"/>
      <c r="F55" s="48"/>
      <c r="G55" s="4"/>
      <c r="H55" s="4"/>
    </row>
    <row r="56" spans="1:8" ht="12.75">
      <c r="A56" s="24"/>
      <c r="B56" s="59"/>
      <c r="C56" s="62" t="s">
        <v>127</v>
      </c>
      <c r="D56" s="25">
        <f>ROUND(D49*0/100,2)</f>
        <v>0</v>
      </c>
      <c r="E56" s="25">
        <f>ROUND(E49*1/100,2)</f>
        <v>0</v>
      </c>
      <c r="F56" s="25"/>
      <c r="G56" s="25"/>
      <c r="H56" s="25">
        <f>ROUND(D56+E56+F56+G56,2)</f>
        <v>0</v>
      </c>
    </row>
    <row r="57" spans="1:8" ht="12.75">
      <c r="A57" s="1"/>
      <c r="B57" s="57" t="s">
        <v>54</v>
      </c>
      <c r="C57" s="65" t="s">
        <v>55</v>
      </c>
      <c r="D57" s="63"/>
      <c r="E57" s="63"/>
      <c r="F57" s="63"/>
      <c r="G57" s="63"/>
      <c r="H57" s="63"/>
    </row>
    <row r="58" spans="1:8" ht="12.75">
      <c r="A58" s="2"/>
      <c r="B58" s="54">
        <v>2004</v>
      </c>
      <c r="C58" s="66" t="s">
        <v>56</v>
      </c>
      <c r="D58" s="4"/>
      <c r="E58" s="4"/>
      <c r="F58" s="4"/>
      <c r="G58" s="4"/>
      <c r="H58" s="4"/>
    </row>
    <row r="59" spans="1:8" ht="12.75">
      <c r="A59" s="25"/>
      <c r="B59" s="59" t="s">
        <v>53</v>
      </c>
      <c r="C59" s="67" t="s">
        <v>57</v>
      </c>
      <c r="D59" s="3"/>
      <c r="E59" s="3"/>
      <c r="F59" s="3"/>
      <c r="G59" s="3">
        <v>0</v>
      </c>
      <c r="H59" s="25">
        <v>0</v>
      </c>
    </row>
    <row r="60" spans="1:8" ht="12.75">
      <c r="A60" s="1"/>
      <c r="B60" s="57" t="s">
        <v>54</v>
      </c>
      <c r="C60" s="65" t="s">
        <v>59</v>
      </c>
      <c r="D60" s="63"/>
      <c r="E60" s="63"/>
      <c r="F60" s="63"/>
      <c r="G60" s="63"/>
      <c r="H60" s="63"/>
    </row>
    <row r="61" spans="1:8" ht="12.75">
      <c r="A61" s="2"/>
      <c r="B61" s="54">
        <v>2004</v>
      </c>
      <c r="C61" s="66" t="s">
        <v>60</v>
      </c>
      <c r="D61" s="4"/>
      <c r="E61" s="4"/>
      <c r="F61" s="4"/>
      <c r="G61" s="4"/>
      <c r="H61" s="4"/>
    </row>
    <row r="62" spans="1:8" ht="12.75">
      <c r="A62" s="6"/>
      <c r="B62" s="58" t="s">
        <v>58</v>
      </c>
      <c r="C62" s="66" t="s">
        <v>61</v>
      </c>
      <c r="D62" s="4"/>
      <c r="E62" s="4"/>
      <c r="F62" s="4"/>
      <c r="G62" s="4">
        <v>0</v>
      </c>
      <c r="H62" s="6">
        <v>0</v>
      </c>
    </row>
    <row r="63" spans="1:8" ht="12.75">
      <c r="A63" s="1"/>
      <c r="B63" s="70" t="s">
        <v>62</v>
      </c>
      <c r="C63" s="65" t="s">
        <v>66</v>
      </c>
      <c r="D63" s="63"/>
      <c r="E63" s="63"/>
      <c r="F63" s="63"/>
      <c r="G63" s="63"/>
      <c r="H63" s="63"/>
    </row>
    <row r="64" spans="1:8" ht="12.75">
      <c r="A64" s="2"/>
      <c r="B64" s="68" t="s">
        <v>63</v>
      </c>
      <c r="C64" s="66" t="s">
        <v>67</v>
      </c>
      <c r="D64" s="4"/>
      <c r="E64" s="4"/>
      <c r="F64" s="4"/>
      <c r="G64" s="4"/>
      <c r="H64" s="4"/>
    </row>
    <row r="65" spans="1:8" ht="12.75">
      <c r="A65" s="2"/>
      <c r="B65" s="68" t="s">
        <v>64</v>
      </c>
      <c r="C65" s="66" t="s">
        <v>68</v>
      </c>
      <c r="D65" s="4"/>
      <c r="E65" s="4"/>
      <c r="F65" s="4"/>
      <c r="G65" s="4"/>
      <c r="H65" s="4"/>
    </row>
    <row r="66" spans="1:8" ht="12.75">
      <c r="A66" s="24"/>
      <c r="B66" s="71" t="s">
        <v>65</v>
      </c>
      <c r="C66" s="67" t="s">
        <v>69</v>
      </c>
      <c r="D66" s="3"/>
      <c r="E66" s="3"/>
      <c r="F66" s="3"/>
      <c r="G66" s="25">
        <f>ROUND((D49+E49+H56)*0%,2)</f>
        <v>0</v>
      </c>
      <c r="H66" s="25">
        <f>ROUND(D66+E66+F66+G66,2)</f>
        <v>0</v>
      </c>
    </row>
    <row r="67" spans="1:8" ht="12.75">
      <c r="A67" s="1"/>
      <c r="B67" s="70" t="s">
        <v>70</v>
      </c>
      <c r="C67" s="65" t="s">
        <v>75</v>
      </c>
      <c r="D67" s="63"/>
      <c r="E67" s="63"/>
      <c r="F67" s="63"/>
      <c r="G67" s="63"/>
      <c r="H67" s="63"/>
    </row>
    <row r="68" spans="1:8" ht="12.75">
      <c r="A68" s="2"/>
      <c r="B68" s="58" t="s">
        <v>71</v>
      </c>
      <c r="C68" s="66" t="s">
        <v>76</v>
      </c>
      <c r="D68" s="4"/>
      <c r="E68" s="4"/>
      <c r="F68" s="4"/>
      <c r="G68" s="4"/>
      <c r="H68" s="4"/>
    </row>
    <row r="69" spans="1:8" ht="12.75">
      <c r="A69" s="2"/>
      <c r="B69" s="58" t="s">
        <v>72</v>
      </c>
      <c r="C69" s="66" t="s">
        <v>77</v>
      </c>
      <c r="D69" s="4"/>
      <c r="E69" s="4"/>
      <c r="F69" s="4"/>
      <c r="G69" s="4"/>
      <c r="H69" s="4"/>
    </row>
    <row r="70" spans="1:8" ht="12.75">
      <c r="A70" s="2"/>
      <c r="B70" s="58" t="s">
        <v>73</v>
      </c>
      <c r="C70" s="66"/>
      <c r="D70" s="4"/>
      <c r="E70" s="4"/>
      <c r="F70" s="4"/>
      <c r="G70" s="4"/>
      <c r="H70" s="4"/>
    </row>
    <row r="71" spans="1:8" ht="12.75">
      <c r="A71" s="24"/>
      <c r="B71" s="59" t="s">
        <v>74</v>
      </c>
      <c r="C71" s="67"/>
      <c r="D71" s="3">
        <f>ROUND((D29+D30)*0%,2)</f>
        <v>0</v>
      </c>
      <c r="E71" s="3"/>
      <c r="F71" s="3"/>
      <c r="G71" s="3"/>
      <c r="H71" s="78">
        <f>ROUND(D71+E71+F71+G71,2)</f>
        <v>0</v>
      </c>
    </row>
    <row r="72" spans="1:8" s="23" customFormat="1" ht="12">
      <c r="A72" s="38"/>
      <c r="B72" s="39"/>
      <c r="C72" s="38" t="s">
        <v>78</v>
      </c>
      <c r="D72" s="39">
        <f>ROUND(SUM(D53:D71),2)</f>
        <v>0</v>
      </c>
      <c r="E72" s="39">
        <f>ROUND(SUM(E53:E71),2)</f>
        <v>0</v>
      </c>
      <c r="F72" s="39">
        <f>ROUND(SUM(F53:F71),2)</f>
        <v>0</v>
      </c>
      <c r="G72" s="39">
        <f>ROUND(SUM(G53:G71),2)</f>
        <v>0</v>
      </c>
      <c r="H72" s="74">
        <f>ROUND(SUM(H53:H71),2)</f>
        <v>0</v>
      </c>
    </row>
    <row r="73" spans="1:8" s="23" customFormat="1" ht="12">
      <c r="A73" s="38"/>
      <c r="B73" s="39"/>
      <c r="C73" s="38" t="s">
        <v>87</v>
      </c>
      <c r="D73" s="39">
        <f>ROUND(D49+D72,2)</f>
        <v>216.17</v>
      </c>
      <c r="E73" s="39">
        <f>ROUND(E49+E72,2)</f>
        <v>0</v>
      </c>
      <c r="F73" s="39">
        <f>ROUND(F49+F72,2)</f>
        <v>21.61</v>
      </c>
      <c r="G73" s="39">
        <f>ROUND(G49+G72,2)</f>
        <v>0</v>
      </c>
      <c r="H73" s="74">
        <f>ROUND(H49+H72,2)</f>
        <v>237.78</v>
      </c>
    </row>
    <row r="74" spans="1:8" ht="12.75">
      <c r="A74" s="45"/>
      <c r="B74" s="46"/>
      <c r="C74" s="41" t="s">
        <v>79</v>
      </c>
      <c r="D74" s="46"/>
      <c r="E74" s="46"/>
      <c r="F74" s="46"/>
      <c r="G74" s="46"/>
      <c r="H74" s="47"/>
    </row>
    <row r="75" spans="1:8" ht="12.75">
      <c r="A75" s="51"/>
      <c r="B75" s="49"/>
      <c r="C75" s="31" t="s">
        <v>80</v>
      </c>
      <c r="D75" s="49"/>
      <c r="E75" s="49"/>
      <c r="F75" s="49"/>
      <c r="G75" s="49"/>
      <c r="H75" s="50"/>
    </row>
    <row r="76" spans="1:8" ht="12.75">
      <c r="A76" s="52"/>
      <c r="B76" s="43"/>
      <c r="C76" s="35" t="s">
        <v>81</v>
      </c>
      <c r="D76" s="43"/>
      <c r="E76" s="43"/>
      <c r="F76" s="43"/>
      <c r="G76" s="43"/>
      <c r="H76" s="44"/>
    </row>
    <row r="77" spans="1:8" ht="12.75">
      <c r="A77" s="1"/>
      <c r="B77" s="57" t="s">
        <v>82</v>
      </c>
      <c r="C77" s="65" t="s">
        <v>85</v>
      </c>
      <c r="D77" s="63"/>
      <c r="E77" s="63"/>
      <c r="F77" s="63"/>
      <c r="G77" s="63"/>
      <c r="H77" s="63"/>
    </row>
    <row r="78" spans="1:8" ht="12.75">
      <c r="A78" s="2"/>
      <c r="B78" s="58" t="s">
        <v>83</v>
      </c>
      <c r="C78" s="66" t="s">
        <v>86</v>
      </c>
      <c r="D78" s="4"/>
      <c r="E78" s="4"/>
      <c r="F78" s="4"/>
      <c r="G78" s="4"/>
      <c r="H78" s="4"/>
    </row>
    <row r="79" spans="1:8" ht="12.75">
      <c r="A79" s="24"/>
      <c r="B79" s="59" t="s">
        <v>84</v>
      </c>
      <c r="C79" s="56">
        <v>0.011</v>
      </c>
      <c r="D79" s="3"/>
      <c r="E79" s="3"/>
      <c r="F79" s="3"/>
      <c r="G79" s="25">
        <f>ROUND(H73*0%,2)</f>
        <v>0</v>
      </c>
      <c r="H79" s="25">
        <f>ROUND(D79+E79+F79+G79,2)</f>
        <v>0</v>
      </c>
    </row>
    <row r="80" spans="1:8" s="23" customFormat="1" ht="12">
      <c r="A80" s="38"/>
      <c r="B80" s="39"/>
      <c r="C80" s="38" t="s">
        <v>88</v>
      </c>
      <c r="D80" s="39">
        <f>ROUND(SUM(D79:D79),2)</f>
        <v>0</v>
      </c>
      <c r="E80" s="39">
        <f>ROUND(SUM(E79:E79),2)</f>
        <v>0</v>
      </c>
      <c r="F80" s="74">
        <f>ROUND(SUM(F79:F79),2)</f>
        <v>0</v>
      </c>
      <c r="G80" s="39">
        <f>ROUND(SUM(G79:G79),2)</f>
        <v>0</v>
      </c>
      <c r="H80" s="39">
        <f>ROUND(SUM(H79:H79),2)</f>
        <v>0</v>
      </c>
    </row>
    <row r="81" spans="1:8" ht="12.75">
      <c r="A81" s="45"/>
      <c r="B81" s="46"/>
      <c r="C81" s="41" t="s">
        <v>89</v>
      </c>
      <c r="D81" s="46"/>
      <c r="E81" s="46"/>
      <c r="F81" s="92"/>
      <c r="G81" s="46"/>
      <c r="H81" s="47"/>
    </row>
    <row r="82" spans="1:8" ht="12.75">
      <c r="A82" s="51"/>
      <c r="B82" s="49"/>
      <c r="C82" s="31" t="s">
        <v>90</v>
      </c>
      <c r="D82" s="49"/>
      <c r="E82" s="49"/>
      <c r="F82" s="93"/>
      <c r="G82" s="49"/>
      <c r="H82" s="50"/>
    </row>
    <row r="83" spans="1:8" ht="12.75">
      <c r="A83" s="52"/>
      <c r="B83" s="43"/>
      <c r="C83" s="35" t="s">
        <v>91</v>
      </c>
      <c r="D83" s="43"/>
      <c r="E83" s="43"/>
      <c r="F83" s="83"/>
      <c r="G83" s="43"/>
      <c r="H83" s="44"/>
    </row>
    <row r="84" spans="1:8" ht="12.75">
      <c r="A84" s="38"/>
      <c r="B84" s="5" t="s">
        <v>125</v>
      </c>
      <c r="C84" s="72" t="s">
        <v>92</v>
      </c>
      <c r="D84" s="20"/>
      <c r="E84" s="20"/>
      <c r="F84" s="87"/>
      <c r="G84" s="20">
        <v>0</v>
      </c>
      <c r="H84" s="39">
        <f>ROUND(D84+E84+F84+G84,2)</f>
        <v>0</v>
      </c>
    </row>
    <row r="85" spans="1:8" ht="12.75">
      <c r="A85" s="1"/>
      <c r="B85" s="12" t="s">
        <v>93</v>
      </c>
      <c r="C85" s="65" t="s">
        <v>95</v>
      </c>
      <c r="D85" s="63"/>
      <c r="E85" s="63"/>
      <c r="F85" s="94"/>
      <c r="G85" s="63"/>
      <c r="H85" s="4"/>
    </row>
    <row r="86" spans="1:8" ht="12.75">
      <c r="A86" s="24"/>
      <c r="B86" s="18" t="s">
        <v>94</v>
      </c>
      <c r="C86" s="67" t="s">
        <v>96</v>
      </c>
      <c r="D86" s="3"/>
      <c r="E86" s="3"/>
      <c r="F86" s="95"/>
      <c r="G86" s="3">
        <f>ROUND(H84*20%,2)</f>
        <v>0</v>
      </c>
      <c r="H86" s="25">
        <f>ROUND(D86+E86+F86+G86,2)</f>
        <v>0</v>
      </c>
    </row>
    <row r="87" spans="1:8" ht="12.75">
      <c r="A87" s="1"/>
      <c r="B87" s="12" t="s">
        <v>97</v>
      </c>
      <c r="C87" s="65" t="s">
        <v>101</v>
      </c>
      <c r="D87" s="63"/>
      <c r="E87" s="63"/>
      <c r="F87" s="94"/>
      <c r="G87" s="63"/>
      <c r="H87" s="4"/>
    </row>
    <row r="88" spans="1:8" ht="12.75">
      <c r="A88" s="6"/>
      <c r="B88" s="14" t="s">
        <v>98</v>
      </c>
      <c r="C88" s="66" t="s">
        <v>102</v>
      </c>
      <c r="D88" s="4"/>
      <c r="E88" s="4"/>
      <c r="F88" s="96"/>
      <c r="G88" s="4"/>
      <c r="H88" s="4"/>
    </row>
    <row r="89" spans="1:8" ht="12.75">
      <c r="A89" s="6"/>
      <c r="B89" s="14" t="s">
        <v>99</v>
      </c>
      <c r="C89" s="66"/>
      <c r="D89" s="4"/>
      <c r="E89" s="4"/>
      <c r="F89" s="96"/>
      <c r="G89" s="4"/>
      <c r="H89" s="4"/>
    </row>
    <row r="90" spans="1:8" ht="12.75">
      <c r="A90" s="3"/>
      <c r="B90" s="73" t="s">
        <v>100</v>
      </c>
      <c r="C90" s="67"/>
      <c r="D90" s="3"/>
      <c r="E90" s="3"/>
      <c r="F90" s="95"/>
      <c r="G90" s="25">
        <f>ROUND(H73*0%,2)</f>
        <v>0</v>
      </c>
      <c r="H90" s="25">
        <f>ROUND(D90+E90+F90+G90,2)</f>
        <v>0</v>
      </c>
    </row>
    <row r="91" spans="1:8" s="23" customFormat="1" ht="12">
      <c r="A91" s="38"/>
      <c r="B91" s="39"/>
      <c r="C91" s="38" t="s">
        <v>103</v>
      </c>
      <c r="D91" s="39">
        <f>ROUND(SUM(D84:D90),2)</f>
        <v>0</v>
      </c>
      <c r="E91" s="39">
        <f>ROUND(SUM(E84:E90),2)</f>
        <v>0</v>
      </c>
      <c r="F91" s="74">
        <f>ROUND(SUM(F84:F90),2)</f>
        <v>0</v>
      </c>
      <c r="G91" s="39">
        <f>ROUND(SUM(G84:G90),2)</f>
        <v>0</v>
      </c>
      <c r="H91" s="39">
        <f>ROUND(SUM(H84:H90),2)</f>
        <v>0</v>
      </c>
    </row>
    <row r="92" spans="1:8" s="23" customFormat="1" ht="12">
      <c r="A92" s="38"/>
      <c r="B92" s="39"/>
      <c r="C92" s="38" t="s">
        <v>104</v>
      </c>
      <c r="D92" s="39">
        <f>ROUND(D73+D80+D91,2)</f>
        <v>216.17</v>
      </c>
      <c r="E92" s="39">
        <f>ROUND(E73+E80+E91,2)</f>
        <v>0</v>
      </c>
      <c r="F92" s="74">
        <f>ROUND(F73+F80+F91,2)</f>
        <v>21.61</v>
      </c>
      <c r="G92" s="39">
        <f>ROUND(G73+G80+G91,2)</f>
        <v>0</v>
      </c>
      <c r="H92" s="39">
        <f>ROUND(H73+H80+H91,2)</f>
        <v>237.78</v>
      </c>
    </row>
    <row r="93" spans="1:8" ht="12.75">
      <c r="A93" s="5">
        <v>5</v>
      </c>
      <c r="B93" s="5" t="s">
        <v>105</v>
      </c>
      <c r="C93" s="65" t="s">
        <v>107</v>
      </c>
      <c r="D93" s="5"/>
      <c r="E93" s="5"/>
      <c r="F93" s="75"/>
      <c r="G93" s="5"/>
      <c r="H93" s="5"/>
    </row>
    <row r="94" spans="1:8" ht="12.75">
      <c r="A94" s="25"/>
      <c r="B94" s="25" t="s">
        <v>106</v>
      </c>
      <c r="C94" s="67" t="s">
        <v>108</v>
      </c>
      <c r="D94" s="3">
        <f>ROUND(D92*2%,2)</f>
        <v>4.32</v>
      </c>
      <c r="E94" s="3">
        <f>ROUND(E92*2%,2)</f>
        <v>0</v>
      </c>
      <c r="F94" s="95">
        <f>ROUND(F92*0%,2)</f>
        <v>0</v>
      </c>
      <c r="G94" s="3">
        <f>ROUND(G92*2%,2)</f>
        <v>0</v>
      </c>
      <c r="H94" s="74">
        <f>ROUND(D94+E94+F94+G94,2)</f>
        <v>4.32</v>
      </c>
    </row>
    <row r="95" spans="1:8" ht="12.75">
      <c r="A95" s="5"/>
      <c r="B95" s="5"/>
      <c r="C95" s="65" t="s">
        <v>109</v>
      </c>
      <c r="D95" s="5"/>
      <c r="E95" s="5"/>
      <c r="F95" s="75"/>
      <c r="G95" s="5"/>
      <c r="H95" s="5"/>
    </row>
    <row r="96" spans="1:8" ht="12.75">
      <c r="A96" s="25"/>
      <c r="B96" s="25"/>
      <c r="C96" s="67" t="s">
        <v>110</v>
      </c>
      <c r="D96" s="39">
        <f>ROUND(D92+D94,2)</f>
        <v>220.49</v>
      </c>
      <c r="E96" s="39">
        <f>ROUND(E92+E94,2)</f>
        <v>0</v>
      </c>
      <c r="F96" s="74">
        <f>ROUND(F92+F94,2)</f>
        <v>21.61</v>
      </c>
      <c r="G96" s="39">
        <f>ROUND(G92+G94,2)</f>
        <v>0</v>
      </c>
      <c r="H96" s="74">
        <f>ROUND(D96+E96+F96+G96,2)</f>
        <v>242.1</v>
      </c>
    </row>
    <row r="97" spans="1:8" ht="12.75">
      <c r="A97" s="5"/>
      <c r="B97" s="5"/>
      <c r="C97" s="65" t="s">
        <v>111</v>
      </c>
      <c r="D97" s="5"/>
      <c r="E97" s="5"/>
      <c r="F97" s="75"/>
      <c r="G97" s="26"/>
      <c r="H97" s="6"/>
    </row>
    <row r="98" spans="1:8" ht="12.75">
      <c r="A98" s="6"/>
      <c r="B98" s="6"/>
      <c r="C98" s="66" t="s">
        <v>139</v>
      </c>
      <c r="D98" s="6">
        <f>ROUND(D96*7.041,2)</f>
        <v>1552.47</v>
      </c>
      <c r="E98" s="6">
        <f>ROUND(E96*5.29,2)</f>
        <v>0</v>
      </c>
      <c r="F98" s="77">
        <f>ROUND(F96*2.69,2)</f>
        <v>58.13</v>
      </c>
      <c r="G98" s="6">
        <f>ROUND(G96*3.61,2)</f>
        <v>0</v>
      </c>
      <c r="H98" s="77">
        <f>ROUND(D98+E98+F98+G98,2)</f>
        <v>1610.6</v>
      </c>
    </row>
    <row r="99" spans="1:8" ht="12.75">
      <c r="A99" s="6"/>
      <c r="B99" s="6"/>
      <c r="C99" s="66" t="s">
        <v>138</v>
      </c>
      <c r="D99" s="6"/>
      <c r="E99" s="6"/>
      <c r="F99" s="6"/>
      <c r="G99" s="6"/>
      <c r="H99" s="77"/>
    </row>
    <row r="100" spans="1:8" ht="12.75">
      <c r="A100" s="6"/>
      <c r="B100" s="6"/>
      <c r="C100" s="66" t="s">
        <v>140</v>
      </c>
      <c r="D100" s="6"/>
      <c r="E100" s="6"/>
      <c r="F100" s="6"/>
      <c r="G100" s="6"/>
      <c r="H100" s="77"/>
    </row>
    <row r="101" spans="1:8" ht="12.75">
      <c r="A101" s="6"/>
      <c r="B101" s="6"/>
      <c r="C101" s="66" t="s">
        <v>133</v>
      </c>
      <c r="D101" s="6"/>
      <c r="E101" s="6"/>
      <c r="F101" s="6"/>
      <c r="G101" s="6"/>
      <c r="H101" s="77"/>
    </row>
    <row r="102" spans="1:8" ht="12.75">
      <c r="A102" s="25"/>
      <c r="B102" s="25"/>
      <c r="C102" s="67" t="s">
        <v>129</v>
      </c>
      <c r="D102" s="25"/>
      <c r="E102" s="25"/>
      <c r="F102" s="25"/>
      <c r="G102" s="25"/>
      <c r="H102" s="78"/>
    </row>
    <row r="103" spans="1:8" ht="12.75">
      <c r="A103" s="39">
        <v>6</v>
      </c>
      <c r="B103" s="39"/>
      <c r="C103" s="72" t="s">
        <v>112</v>
      </c>
      <c r="D103" s="25">
        <f>ROUND(D98*18%,2)</f>
        <v>279.44</v>
      </c>
      <c r="E103" s="25">
        <f>ROUND(E98*18%,2)</f>
        <v>0</v>
      </c>
      <c r="F103" s="25">
        <f>ROUND(F98*18%,2)</f>
        <v>10.46</v>
      </c>
      <c r="G103" s="25">
        <f>ROUND(G98*18%,2)</f>
        <v>0</v>
      </c>
      <c r="H103" s="74">
        <f>ROUND(D103+E103+F103+G103,2)</f>
        <v>289.9</v>
      </c>
    </row>
    <row r="104" spans="1:8" ht="12.75">
      <c r="A104" s="39"/>
      <c r="B104" s="39"/>
      <c r="C104" s="72" t="s">
        <v>109</v>
      </c>
      <c r="D104" s="74">
        <f>ROUND(D98+D103,2)</f>
        <v>1831.91</v>
      </c>
      <c r="E104" s="39">
        <f>ROUND(E98+E103,2)</f>
        <v>0</v>
      </c>
      <c r="F104" s="39">
        <f>ROUND(F98+F103,2)</f>
        <v>68.59</v>
      </c>
      <c r="G104" s="39">
        <f>ROUND(G98+G103,2)</f>
        <v>0</v>
      </c>
      <c r="H104" s="97">
        <f>ROUND(D104+E104+F104+G104,2)</f>
        <v>1900.5</v>
      </c>
    </row>
    <row r="105" spans="1:8" ht="12.75">
      <c r="A105" s="23"/>
      <c r="B105" s="23"/>
      <c r="C105" s="11"/>
      <c r="D105" s="23"/>
      <c r="E105" s="23"/>
      <c r="F105" s="23"/>
      <c r="G105" s="23"/>
      <c r="H105" s="23"/>
    </row>
    <row r="106" spans="1:8" ht="12.75">
      <c r="A106" s="23"/>
      <c r="B106" s="23"/>
      <c r="C106" s="11"/>
      <c r="D106" s="23"/>
      <c r="E106" s="23"/>
      <c r="F106" s="23"/>
      <c r="G106" s="23"/>
      <c r="H106" s="23"/>
    </row>
    <row r="107" spans="1:8" ht="12.75">
      <c r="A107" s="23"/>
      <c r="B107" s="23"/>
      <c r="C107" s="11" t="s">
        <v>113</v>
      </c>
      <c r="D107" s="23"/>
      <c r="E107" s="23"/>
      <c r="F107" s="23" t="s">
        <v>134</v>
      </c>
      <c r="G107" s="23"/>
      <c r="H107" s="23"/>
    </row>
    <row r="108" spans="1:8" ht="12.75">
      <c r="A108" s="23"/>
      <c r="B108" s="23"/>
      <c r="C108" s="11"/>
      <c r="D108" s="23"/>
      <c r="E108" s="23"/>
      <c r="F108" s="23"/>
      <c r="G108" s="23"/>
      <c r="H108" s="23"/>
    </row>
    <row r="109" spans="1:8" ht="12.75">
      <c r="A109" s="23"/>
      <c r="B109" s="23"/>
      <c r="C109" s="11" t="s">
        <v>116</v>
      </c>
      <c r="D109" s="23"/>
      <c r="E109" s="23"/>
      <c r="F109" s="23" t="s">
        <v>114</v>
      </c>
      <c r="G109" s="23"/>
      <c r="H109" s="23"/>
    </row>
    <row r="110" spans="2:8" ht="12.75">
      <c r="B110" s="7"/>
      <c r="C110" s="10" t="s">
        <v>115</v>
      </c>
      <c r="D110" s="23"/>
      <c r="E110" s="23"/>
      <c r="F110" s="23" t="s">
        <v>117</v>
      </c>
      <c r="G110" s="23"/>
      <c r="H110" s="23"/>
    </row>
    <row r="111" spans="2:6" ht="12.75">
      <c r="B111" s="7"/>
      <c r="C111" s="10" t="s">
        <v>118</v>
      </c>
      <c r="F111" s="23" t="s">
        <v>119</v>
      </c>
    </row>
    <row r="112" ht="12.75">
      <c r="C112" s="10"/>
    </row>
    <row r="113" ht="12.75">
      <c r="C113" s="10" t="s">
        <v>120</v>
      </c>
    </row>
    <row r="114" ht="12.75">
      <c r="C114" s="10" t="s">
        <v>121</v>
      </c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</sheetData>
  <sheetProtection/>
  <mergeCells count="6">
    <mergeCell ref="G1:H1"/>
    <mergeCell ref="E2:H2"/>
    <mergeCell ref="D20:H20"/>
    <mergeCell ref="A18:H18"/>
    <mergeCell ref="A16:H16"/>
    <mergeCell ref="A17:H17"/>
  </mergeCells>
  <printOptions/>
  <pageMargins left="0.984251968503937" right="0.3937007874015748" top="0.984251968503937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nlelekova</cp:lastModifiedBy>
  <cp:lastPrinted>2010-11-01T10:08:18Z</cp:lastPrinted>
  <dcterms:created xsi:type="dcterms:W3CDTF">2007-11-15T10:41:07Z</dcterms:created>
  <dcterms:modified xsi:type="dcterms:W3CDTF">2010-11-01T10:08:21Z</dcterms:modified>
  <cp:category/>
  <cp:version/>
  <cp:contentType/>
  <cp:contentStatus/>
</cp:coreProperties>
</file>